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8472" activeTab="0"/>
  </bookViews>
  <sheets>
    <sheet name="Accueil" sheetId="1" r:id="rId1"/>
    <sheet name="% VETERANS" sheetId="2" r:id="rId2"/>
    <sheet name="VETERANS" sheetId="3" r:id="rId3"/>
    <sheet name="moins 32" sheetId="4" r:id="rId4"/>
    <sheet name="32-33-34" sheetId="5" r:id="rId5"/>
    <sheet name="35-36-37-38" sheetId="6" r:id="rId6"/>
    <sheet name="39-40-41-42" sheetId="7" r:id="rId7"/>
    <sheet name="43-44-45-46" sheetId="8" r:id="rId8"/>
    <sheet name="47-48-49-50" sheetId="9" r:id="rId9"/>
    <sheet name="51-52-53-54" sheetId="10" r:id="rId10"/>
    <sheet name="55-56-57-58" sheetId="11" r:id="rId11"/>
    <sheet name="59-60-61-62" sheetId="12" r:id="rId12"/>
    <sheet name="63-64-65-66" sheetId="13" r:id="rId13"/>
    <sheet name="67-68-69-70" sheetId="14" r:id="rId14"/>
    <sheet name="71-72-73-74" sheetId="15" r:id="rId15"/>
    <sheet name="75-76-77-78" sheetId="16" r:id="rId16"/>
    <sheet name="79-80-81-82" sheetId="17" r:id="rId17"/>
    <sheet name="83-84-85-86" sheetId="18" r:id="rId18"/>
    <sheet name="87-88-89-90" sheetId="19" r:id="rId19"/>
    <sheet name="91-92-93-94" sheetId="20" r:id="rId20"/>
    <sheet name="95-96-97-98" sheetId="21" r:id="rId21"/>
    <sheet name="99 ET PLUS" sheetId="22" r:id="rId22"/>
  </sheets>
  <definedNames>
    <definedName name="_xlnm.Print_Area" localSheetId="20">'95-96-97-98'!$A$2:$K$33</definedName>
    <definedName name="_xlnm.Print_Area" localSheetId="21">'99 ET PLUS'!$A$2:$K$34</definedName>
    <definedName name="_xlnm.Print_Area" localSheetId="0">'Accueil'!$A$1:$R$23</definedName>
    <definedName name="_xlnm.Print_Area" localSheetId="3">'moins 32'!$A$1:$K$22</definedName>
    <definedName name="_xlnm.Print_Area" localSheetId="2">'VETERANS'!$A$1:$K$19</definedName>
  </definedNames>
  <calcPr fullCalcOnLoad="1"/>
</workbook>
</file>

<file path=xl/sharedStrings.xml><?xml version="1.0" encoding="utf-8"?>
<sst xmlns="http://schemas.openxmlformats.org/spreadsheetml/2006/main" count="444" uniqueCount="61">
  <si>
    <t>%</t>
  </si>
  <si>
    <t>Paiement 1ère partie</t>
  </si>
  <si>
    <t>Paiement 2ème partie</t>
  </si>
  <si>
    <t>Paiement 3ème partie</t>
  </si>
  <si>
    <t>Paiement 4ème partie</t>
  </si>
  <si>
    <t>Total</t>
  </si>
  <si>
    <t>Rang</t>
  </si>
  <si>
    <t>Nombre d'équipes engagées</t>
  </si>
  <si>
    <t>TOTAL A DISTRIBUER</t>
  </si>
  <si>
    <t>RESTE A INDEMNISER</t>
  </si>
  <si>
    <t>Equipes</t>
  </si>
  <si>
    <t>Montants</t>
  </si>
  <si>
    <t>Paiement 5ème partie</t>
  </si>
  <si>
    <t>Nombre de parties</t>
  </si>
  <si>
    <t>Nombre d'équipes payées</t>
  </si>
  <si>
    <t>DOTATION CLUB</t>
  </si>
  <si>
    <t>triplette</t>
  </si>
  <si>
    <t>concours</t>
  </si>
  <si>
    <t>32-33-34</t>
  </si>
  <si>
    <t>RETOUR PAGE ACCUEIL</t>
  </si>
  <si>
    <t>Si problème, contacter Daniel BENOIT : 06.73.61.99.25</t>
  </si>
  <si>
    <t>Moins 32</t>
  </si>
  <si>
    <t>35-36-37-38</t>
  </si>
  <si>
    <t>39-40-41-42</t>
  </si>
  <si>
    <t>43-44-45-46</t>
  </si>
  <si>
    <t>47-48-49-50</t>
  </si>
  <si>
    <t>51-52-53-54</t>
  </si>
  <si>
    <t>55-56-57-58</t>
  </si>
  <si>
    <t>59-60-61-62</t>
  </si>
  <si>
    <t>63-64-65-66</t>
  </si>
  <si>
    <t>67-68-69-70</t>
  </si>
  <si>
    <t>71-72-73-74</t>
  </si>
  <si>
    <t>75-76-77-78</t>
  </si>
  <si>
    <t>79-80-81-82</t>
  </si>
  <si>
    <t>83-84-85-86</t>
  </si>
  <si>
    <t>87-88-89-90</t>
  </si>
  <si>
    <t>91-92-93-94</t>
  </si>
  <si>
    <t>95-96-97-98</t>
  </si>
  <si>
    <t>Triplette</t>
  </si>
  <si>
    <t>Doublette</t>
  </si>
  <si>
    <t xml:space="preserve">Dans les différentes pages, seules les cellules de couleur rose peuvent être modifiées </t>
  </si>
  <si>
    <t>Dans les différentes pages, cliquer sur "retour page accueil" pour revenir à cette page.</t>
  </si>
  <si>
    <t>NB EQUIPES</t>
  </si>
  <si>
    <t>8 ; 9; 10</t>
  </si>
  <si>
    <t>11 ; 12 ; 13</t>
  </si>
  <si>
    <t>14 ; 15 ; 16</t>
  </si>
  <si>
    <t>17 ; 18 ; 19</t>
  </si>
  <si>
    <t>20 ; 21 ; 22</t>
  </si>
  <si>
    <t>23 ; 24 ; 25</t>
  </si>
  <si>
    <t>26 ; 27 ; 28</t>
  </si>
  <si>
    <t>29 ; 30 ; 31</t>
  </si>
  <si>
    <r>
      <rPr>
        <b/>
        <sz val="13"/>
        <rFont val="Arial"/>
        <family val="2"/>
      </rPr>
      <t xml:space="preserve">Fichier indemnisations </t>
    </r>
    <r>
      <rPr>
        <b/>
        <u val="single"/>
        <sz val="14"/>
        <rFont val="Arial"/>
        <family val="2"/>
      </rPr>
      <t xml:space="preserve">
Cliquer ici</t>
    </r>
  </si>
  <si>
    <t>1/3 des équipes indemnisées avec un maximum de 10</t>
  </si>
  <si>
    <t>Cliquer sur le bouton correspondant au
NB d'équipes engagées</t>
  </si>
  <si>
    <t>Concours vétérans (DB - TR)</t>
  </si>
  <si>
    <t>POURCENTAGES A APPLIQUER AUX CONCOURS VETERANS</t>
  </si>
  <si>
    <t>32 et plus</t>
  </si>
  <si>
    <t>99 ET PLUS</t>
  </si>
  <si>
    <t>CONCOURS
VETERANS</t>
  </si>
  <si>
    <r>
      <rPr>
        <b/>
        <u val="single"/>
        <sz val="20"/>
        <color indexed="8"/>
        <rFont val="Arial"/>
        <family val="2"/>
      </rPr>
      <t>Grand Prix vétérans</t>
    </r>
    <r>
      <rPr>
        <b/>
        <sz val="20"/>
        <color indexed="8"/>
        <rFont val="Arial"/>
        <family val="2"/>
      </rPr>
      <t xml:space="preserve">  : Concours en triplette ou doublette </t>
    </r>
    <r>
      <rPr>
        <b/>
        <sz val="14"/>
        <color indexed="8"/>
        <rFont val="Arial"/>
        <family val="2"/>
      </rPr>
      <t xml:space="preserve">
1/4 des équipes classées et indemnisées jusqu'à 100 équipes engagées. Au-delà 25 équipes classées.</t>
    </r>
  </si>
  <si>
    <r>
      <t xml:space="preserve">Pourcentages à appliquer 
</t>
    </r>
    <r>
      <rPr>
        <b/>
        <u val="single"/>
        <sz val="13"/>
        <rFont val="Arial"/>
        <family val="2"/>
      </rPr>
      <t>Cliquer ici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</si>
</sst>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\ &quot;€&quot;"/>
    <numFmt numFmtId="168" formatCode="#,##0.00\ &quot;€&quot;"/>
  </numFmts>
  <fonts count="8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b/>
      <u val="single"/>
      <sz val="20"/>
      <color indexed="8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25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60"/>
      <name val="Arial"/>
      <family val="2"/>
    </font>
    <font>
      <b/>
      <sz val="11"/>
      <color indexed="22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60"/>
      <name val="Arial"/>
      <family val="2"/>
    </font>
    <font>
      <b/>
      <sz val="11"/>
      <color indexed="10"/>
      <name val="Arial"/>
      <family val="2"/>
    </font>
    <font>
      <b/>
      <sz val="15"/>
      <color indexed="8"/>
      <name val="Arial"/>
      <family val="2"/>
    </font>
    <font>
      <sz val="11"/>
      <color indexed="18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8"/>
      <color indexed="60"/>
      <name val="Arial"/>
      <family val="2"/>
    </font>
    <font>
      <b/>
      <i/>
      <sz val="14"/>
      <color indexed="8"/>
      <name val="Arial"/>
      <family val="2"/>
    </font>
    <font>
      <b/>
      <i/>
      <sz val="13"/>
      <color indexed="8"/>
      <name val="Arial"/>
      <family val="2"/>
    </font>
    <font>
      <b/>
      <i/>
      <sz val="18"/>
      <color indexed="8"/>
      <name val="Arial"/>
      <family val="2"/>
    </font>
    <font>
      <b/>
      <sz val="35"/>
      <color indexed="8"/>
      <name val="Arial"/>
      <family val="2"/>
    </font>
    <font>
      <b/>
      <u val="single"/>
      <sz val="13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25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C00000"/>
      <name val="Arial"/>
      <family val="2"/>
    </font>
    <font>
      <b/>
      <sz val="11"/>
      <color theme="0" tint="-0.1499900072813034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C00000"/>
      <name val="Arial"/>
      <family val="2"/>
    </font>
    <font>
      <b/>
      <sz val="11"/>
      <color rgb="FFFF0000"/>
      <name val="Arial"/>
      <family val="2"/>
    </font>
    <font>
      <b/>
      <sz val="15"/>
      <color theme="1"/>
      <name val="Arial"/>
      <family val="2"/>
    </font>
    <font>
      <sz val="11"/>
      <color theme="3" tint="-0.24997000396251678"/>
      <name val="Arial"/>
      <family val="2"/>
    </font>
    <font>
      <b/>
      <u val="single"/>
      <sz val="11"/>
      <color rgb="FFFF0000"/>
      <name val="Arial"/>
      <family val="2"/>
    </font>
    <font>
      <b/>
      <u val="single"/>
      <sz val="18"/>
      <color rgb="FFC00000"/>
      <name val="Arial"/>
      <family val="2"/>
    </font>
    <font>
      <b/>
      <i/>
      <sz val="14"/>
      <color theme="1"/>
      <name val="Arial"/>
      <family val="2"/>
    </font>
    <font>
      <b/>
      <u val="single"/>
      <sz val="20"/>
      <color theme="1"/>
      <name val="Arial"/>
      <family val="2"/>
    </font>
    <font>
      <b/>
      <i/>
      <sz val="13"/>
      <color theme="1"/>
      <name val="Arial"/>
      <family val="2"/>
    </font>
    <font>
      <b/>
      <sz val="35"/>
      <color theme="1"/>
      <name val="Arial"/>
      <family val="2"/>
    </font>
    <font>
      <b/>
      <sz val="20"/>
      <color theme="1"/>
      <name val="Arial"/>
      <family val="2"/>
    </font>
    <font>
      <b/>
      <i/>
      <sz val="1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26D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1" tint="0.34900999069213867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34900999069213867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34900999069213867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34900999069213867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34900999069213867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34900999069213867"/>
        </stop>
      </gradient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/>
      <top style="double">
        <color rgb="FFC00000"/>
      </top>
      <bottom/>
    </border>
    <border>
      <left/>
      <right style="double">
        <color rgb="FFC00000"/>
      </right>
      <top style="double">
        <color rgb="FFC00000"/>
      </top>
      <bottom/>
    </border>
    <border>
      <left style="double">
        <color rgb="FFC00000"/>
      </left>
      <right/>
      <top/>
      <bottom style="double">
        <color rgb="FFC00000"/>
      </bottom>
    </border>
    <border>
      <left/>
      <right style="double">
        <color rgb="FFC00000"/>
      </right>
      <top/>
      <bottom style="double">
        <color rgb="FFC00000"/>
      </bottom>
    </border>
    <border>
      <left style="double">
        <color rgb="FFC00000"/>
      </left>
      <right/>
      <top/>
      <bottom/>
    </border>
    <border>
      <left/>
      <right style="double">
        <color rgb="FFC00000"/>
      </right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6" fontId="66" fillId="0" borderId="10" xfId="0" applyNumberFormat="1" applyFont="1" applyBorder="1" applyAlignment="1" applyProtection="1">
      <alignment horizontal="center"/>
      <protection/>
    </xf>
    <xf numFmtId="166" fontId="66" fillId="0" borderId="0" xfId="0" applyNumberFormat="1" applyFont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66" fillId="0" borderId="0" xfId="0" applyNumberFormat="1" applyFont="1" applyBorder="1" applyAlignment="1" applyProtection="1">
      <alignment horizontal="center"/>
      <protection/>
    </xf>
    <xf numFmtId="3" fontId="66" fillId="33" borderId="0" xfId="0" applyNumberFormat="1" applyFont="1" applyFill="1" applyBorder="1" applyAlignment="1" applyProtection="1">
      <alignment horizontal="center"/>
      <protection/>
    </xf>
    <xf numFmtId="0" fontId="66" fillId="0" borderId="0" xfId="0" applyNumberFormat="1" applyFont="1" applyBorder="1" applyAlignment="1" applyProtection="1">
      <alignment horizontal="center" wrapText="1"/>
      <protection/>
    </xf>
    <xf numFmtId="166" fontId="66" fillId="33" borderId="0" xfId="0" applyNumberFormat="1" applyFont="1" applyFill="1" applyBorder="1" applyAlignment="1" applyProtection="1">
      <alignment/>
      <protection/>
    </xf>
    <xf numFmtId="9" fontId="66" fillId="0" borderId="10" xfId="0" applyNumberFormat="1" applyFont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3" fontId="68" fillId="33" borderId="0" xfId="0" applyNumberFormat="1" applyFont="1" applyFill="1" applyBorder="1" applyAlignment="1" applyProtection="1">
      <alignment vertical="center" wrapText="1"/>
      <protection/>
    </xf>
    <xf numFmtId="0" fontId="66" fillId="33" borderId="0" xfId="0" applyFont="1" applyFill="1" applyBorder="1" applyAlignment="1" applyProtection="1">
      <alignment/>
      <protection/>
    </xf>
    <xf numFmtId="0" fontId="66" fillId="33" borderId="11" xfId="0" applyFont="1" applyFill="1" applyBorder="1" applyAlignment="1" applyProtection="1">
      <alignment vertical="center"/>
      <protection/>
    </xf>
    <xf numFmtId="0" fontId="69" fillId="33" borderId="11" xfId="0" applyFont="1" applyFill="1" applyBorder="1" applyAlignment="1" applyProtection="1">
      <alignment/>
      <protection/>
    </xf>
    <xf numFmtId="166" fontId="66" fillId="33" borderId="11" xfId="0" applyNumberFormat="1" applyFont="1" applyFill="1" applyBorder="1" applyAlignment="1" applyProtection="1">
      <alignment/>
      <protection/>
    </xf>
    <xf numFmtId="166" fontId="2" fillId="33" borderId="11" xfId="0" applyNumberFormat="1" applyFont="1" applyFill="1" applyBorder="1" applyAlignment="1" applyProtection="1">
      <alignment/>
      <protection/>
    </xf>
    <xf numFmtId="0" fontId="66" fillId="0" borderId="12" xfId="0" applyFont="1" applyBorder="1" applyAlignment="1" applyProtection="1">
      <alignment horizontal="center"/>
      <protection/>
    </xf>
    <xf numFmtId="166" fontId="66" fillId="33" borderId="0" xfId="0" applyNumberFormat="1" applyFont="1" applyFill="1" applyBorder="1" applyAlignment="1" applyProtection="1">
      <alignment/>
      <protection/>
    </xf>
    <xf numFmtId="0" fontId="66" fillId="0" borderId="13" xfId="0" applyFont="1" applyBorder="1" applyAlignment="1" applyProtection="1">
      <alignment horizontal="center"/>
      <protection/>
    </xf>
    <xf numFmtId="167" fontId="2" fillId="0" borderId="13" xfId="0" applyNumberFormat="1" applyFont="1" applyBorder="1" applyAlignment="1" applyProtection="1">
      <alignment horizontal="center"/>
      <protection/>
    </xf>
    <xf numFmtId="9" fontId="66" fillId="33" borderId="10" xfId="0" applyNumberFormat="1" applyFont="1" applyFill="1" applyBorder="1" applyAlignment="1" applyProtection="1">
      <alignment horizontal="center"/>
      <protection/>
    </xf>
    <xf numFmtId="166" fontId="66" fillId="33" borderId="10" xfId="0" applyNumberFormat="1" applyFont="1" applyFill="1" applyBorder="1" applyAlignment="1" applyProtection="1">
      <alignment horizontal="center"/>
      <protection/>
    </xf>
    <xf numFmtId="167" fontId="69" fillId="0" borderId="13" xfId="0" applyNumberFormat="1" applyFont="1" applyBorder="1" applyAlignment="1" applyProtection="1">
      <alignment horizontal="center" vertical="center"/>
      <protection/>
    </xf>
    <xf numFmtId="166" fontId="66" fillId="34" borderId="14" xfId="0" applyNumberFormat="1" applyFont="1" applyFill="1" applyBorder="1" applyAlignment="1" applyProtection="1">
      <alignment horizontal="center" vertical="center"/>
      <protection/>
    </xf>
    <xf numFmtId="0" fontId="66" fillId="34" borderId="14" xfId="0" applyFont="1" applyFill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/>
      <protection/>
    </xf>
    <xf numFmtId="166" fontId="71" fillId="34" borderId="10" xfId="0" applyNumberFormat="1" applyFont="1" applyFill="1" applyBorder="1" applyAlignment="1" applyProtection="1">
      <alignment horizontal="center" vertical="center"/>
      <protection/>
    </xf>
    <xf numFmtId="0" fontId="71" fillId="34" borderId="10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/>
      <protection/>
    </xf>
    <xf numFmtId="0" fontId="73" fillId="34" borderId="10" xfId="0" applyFont="1" applyFill="1" applyBorder="1" applyAlignment="1" applyProtection="1">
      <alignment horizontal="center"/>
      <protection/>
    </xf>
    <xf numFmtId="166" fontId="73" fillId="0" borderId="10" xfId="0" applyNumberFormat="1" applyFont="1" applyBorder="1" applyAlignment="1" applyProtection="1">
      <alignment horizontal="center"/>
      <protection/>
    </xf>
    <xf numFmtId="166" fontId="3" fillId="0" borderId="10" xfId="0" applyNumberFormat="1" applyFont="1" applyBorder="1" applyAlignment="1" applyProtection="1">
      <alignment horizontal="center"/>
      <protection/>
    </xf>
    <xf numFmtId="0" fontId="64" fillId="0" borderId="10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9" fontId="64" fillId="0" borderId="10" xfId="52" applyFont="1" applyBorder="1" applyAlignment="1">
      <alignment horizontal="center"/>
    </xf>
    <xf numFmtId="166" fontId="64" fillId="0" borderId="10" xfId="0" applyNumberFormat="1" applyFont="1" applyBorder="1" applyAlignment="1" applyProtection="1">
      <alignment horizontal="center"/>
      <protection/>
    </xf>
    <xf numFmtId="9" fontId="64" fillId="0" borderId="10" xfId="52" applyFont="1" applyBorder="1" applyAlignment="1">
      <alignment horizontal="center" vertical="center"/>
    </xf>
    <xf numFmtId="166" fontId="64" fillId="0" borderId="10" xfId="0" applyNumberFormat="1" applyFont="1" applyBorder="1" applyAlignment="1">
      <alignment horizontal="center" vertical="center"/>
    </xf>
    <xf numFmtId="0" fontId="71" fillId="0" borderId="13" xfId="0" applyFont="1" applyBorder="1" applyAlignment="1" applyProtection="1">
      <alignment horizontal="center"/>
      <protection/>
    </xf>
    <xf numFmtId="167" fontId="4" fillId="0" borderId="13" xfId="0" applyNumberFormat="1" applyFont="1" applyBorder="1" applyAlignment="1" applyProtection="1">
      <alignment horizontal="center"/>
      <protection/>
    </xf>
    <xf numFmtId="167" fontId="74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4" fillId="34" borderId="10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73" fillId="35" borderId="12" xfId="0" applyFont="1" applyFill="1" applyBorder="1" applyAlignment="1" applyProtection="1">
      <alignment horizontal="center" vertical="center"/>
      <protection locked="0"/>
    </xf>
    <xf numFmtId="0" fontId="73" fillId="35" borderId="10" xfId="0" applyFont="1" applyFill="1" applyBorder="1" applyAlignment="1" applyProtection="1">
      <alignment horizontal="center"/>
      <protection locked="0"/>
    </xf>
    <xf numFmtId="0" fontId="64" fillId="35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75" fillId="0" borderId="0" xfId="0" applyFont="1" applyBorder="1" applyAlignment="1" applyProtection="1">
      <alignment horizontal="center" vertical="center"/>
      <protection/>
    </xf>
    <xf numFmtId="0" fontId="76" fillId="33" borderId="0" xfId="0" applyFont="1" applyFill="1" applyBorder="1" applyAlignment="1" applyProtection="1">
      <alignment vertical="center" wrapText="1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>
      <alignment/>
    </xf>
    <xf numFmtId="0" fontId="77" fillId="0" borderId="0" xfId="0" applyFont="1" applyAlignment="1" applyProtection="1">
      <alignment/>
      <protection/>
    </xf>
    <xf numFmtId="0" fontId="77" fillId="0" borderId="0" xfId="0" applyFont="1" applyAlignment="1">
      <alignment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54" fillId="0" borderId="0" xfId="44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78" fillId="33" borderId="0" xfId="44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75" fillId="17" borderId="23" xfId="44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0" fontId="49" fillId="0" borderId="0" xfId="0" applyFont="1" applyBorder="1" applyAlignment="1">
      <alignment/>
    </xf>
    <xf numFmtId="0" fontId="66" fillId="0" borderId="12" xfId="0" applyFont="1" applyBorder="1" applyAlignment="1" applyProtection="1">
      <alignment horizontal="center"/>
      <protection/>
    </xf>
    <xf numFmtId="0" fontId="79" fillId="33" borderId="0" xfId="44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Alignment="1" applyProtection="1">
      <alignment horizontal="center" vertical="center"/>
      <protection/>
    </xf>
    <xf numFmtId="0" fontId="73" fillId="36" borderId="24" xfId="0" applyFont="1" applyFill="1" applyBorder="1" applyAlignment="1" applyProtection="1">
      <alignment horizontal="center" vertical="center"/>
      <protection/>
    </xf>
    <xf numFmtId="0" fontId="73" fillId="36" borderId="25" xfId="0" applyFont="1" applyFill="1" applyBorder="1" applyAlignment="1" applyProtection="1">
      <alignment horizontal="center" vertical="center"/>
      <protection/>
    </xf>
    <xf numFmtId="0" fontId="73" fillId="36" borderId="26" xfId="0" applyFont="1" applyFill="1" applyBorder="1" applyAlignment="1" applyProtection="1">
      <alignment horizontal="center" vertical="center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9" fontId="73" fillId="16" borderId="27" xfId="0" applyNumberFormat="1" applyFont="1" applyFill="1" applyBorder="1" applyAlignment="1" applyProtection="1">
      <alignment horizontal="center"/>
      <protection/>
    </xf>
    <xf numFmtId="9" fontId="73" fillId="16" borderId="10" xfId="0" applyNumberFormat="1" applyFont="1" applyFill="1" applyBorder="1" applyAlignment="1" applyProtection="1">
      <alignment horizontal="center"/>
      <protection/>
    </xf>
    <xf numFmtId="9" fontId="73" fillId="16" borderId="28" xfId="0" applyNumberFormat="1" applyFont="1" applyFill="1" applyBorder="1" applyAlignment="1" applyProtection="1">
      <alignment horizontal="center"/>
      <protection/>
    </xf>
    <xf numFmtId="9" fontId="73" fillId="16" borderId="29" xfId="0" applyNumberFormat="1" applyFont="1" applyFill="1" applyBorder="1" applyAlignment="1" applyProtection="1">
      <alignment horizontal="center"/>
      <protection/>
    </xf>
    <xf numFmtId="9" fontId="73" fillId="16" borderId="30" xfId="0" applyNumberFormat="1" applyFont="1" applyFill="1" applyBorder="1" applyAlignment="1" applyProtection="1">
      <alignment horizontal="center"/>
      <protection/>
    </xf>
    <xf numFmtId="9" fontId="73" fillId="16" borderId="31" xfId="0" applyNumberFormat="1" applyFont="1" applyFill="1" applyBorder="1" applyAlignment="1" applyProtection="1">
      <alignment horizontal="center"/>
      <protection/>
    </xf>
    <xf numFmtId="0" fontId="73" fillId="36" borderId="32" xfId="0" applyFont="1" applyFill="1" applyBorder="1" applyAlignment="1" applyProtection="1">
      <alignment horizontal="center" vertical="center"/>
      <protection/>
    </xf>
    <xf numFmtId="0" fontId="73" fillId="36" borderId="33" xfId="0" applyFont="1" applyFill="1" applyBorder="1" applyAlignment="1" applyProtection="1">
      <alignment horizontal="center" vertical="center"/>
      <protection/>
    </xf>
    <xf numFmtId="0" fontId="73" fillId="36" borderId="34" xfId="0" applyFont="1" applyFill="1" applyBorder="1" applyAlignment="1" applyProtection="1">
      <alignment horizontal="center" vertical="center"/>
      <protection/>
    </xf>
    <xf numFmtId="0" fontId="73" fillId="36" borderId="35" xfId="0" applyFont="1" applyFill="1" applyBorder="1" applyAlignment="1" applyProtection="1">
      <alignment horizontal="center" vertical="center"/>
      <protection/>
    </xf>
    <xf numFmtId="0" fontId="73" fillId="16" borderId="24" xfId="0" applyFont="1" applyFill="1" applyBorder="1" applyAlignment="1" applyProtection="1">
      <alignment horizontal="center" vertical="center"/>
      <protection/>
    </xf>
    <xf numFmtId="9" fontId="73" fillId="16" borderId="25" xfId="0" applyNumberFormat="1" applyFont="1" applyFill="1" applyBorder="1" applyAlignment="1" applyProtection="1">
      <alignment/>
      <protection/>
    </xf>
    <xf numFmtId="9" fontId="73" fillId="16" borderId="35" xfId="0" applyNumberFormat="1" applyFont="1" applyFill="1" applyBorder="1" applyAlignment="1" applyProtection="1">
      <alignment/>
      <protection/>
    </xf>
    <xf numFmtId="9" fontId="73" fillId="16" borderId="26" xfId="0" applyNumberFormat="1" applyFont="1" applyFill="1" applyBorder="1" applyAlignment="1" applyProtection="1">
      <alignment/>
      <protection/>
    </xf>
    <xf numFmtId="0" fontId="75" fillId="17" borderId="23" xfId="44" applyFont="1" applyFill="1" applyBorder="1" applyAlignment="1" applyProtection="1">
      <alignment horizontal="center"/>
      <protection/>
    </xf>
    <xf numFmtId="0" fontId="80" fillId="15" borderId="36" xfId="0" applyFont="1" applyFill="1" applyBorder="1" applyAlignment="1" applyProtection="1">
      <alignment horizontal="center" vertical="center" wrapText="1"/>
      <protection/>
    </xf>
    <xf numFmtId="0" fontId="80" fillId="15" borderId="37" xfId="0" applyFont="1" applyFill="1" applyBorder="1" applyAlignment="1" applyProtection="1">
      <alignment horizontal="center" vertical="center" wrapText="1"/>
      <protection/>
    </xf>
    <xf numFmtId="0" fontId="80" fillId="15" borderId="38" xfId="0" applyFont="1" applyFill="1" applyBorder="1" applyAlignment="1" applyProtection="1">
      <alignment horizontal="center" vertical="center" wrapText="1"/>
      <protection/>
    </xf>
    <xf numFmtId="0" fontId="75" fillId="17" borderId="36" xfId="44" applyFont="1" applyFill="1" applyBorder="1" applyAlignment="1" applyProtection="1">
      <alignment horizontal="center"/>
      <protection/>
    </xf>
    <xf numFmtId="0" fontId="75" fillId="17" borderId="37" xfId="44" applyFont="1" applyFill="1" applyBorder="1" applyAlignment="1" applyProtection="1">
      <alignment horizontal="center"/>
      <protection/>
    </xf>
    <xf numFmtId="0" fontId="75" fillId="17" borderId="38" xfId="44" applyFont="1" applyFill="1" applyBorder="1" applyAlignment="1" applyProtection="1">
      <alignment horizontal="center"/>
      <protection/>
    </xf>
    <xf numFmtId="0" fontId="76" fillId="37" borderId="39" xfId="0" applyFont="1" applyFill="1" applyBorder="1" applyAlignment="1" applyProtection="1">
      <alignment horizontal="center" vertical="center" wrapText="1"/>
      <protection/>
    </xf>
    <xf numFmtId="0" fontId="76" fillId="37" borderId="40" xfId="0" applyFont="1" applyFill="1" applyBorder="1" applyAlignment="1" applyProtection="1">
      <alignment horizontal="center" vertical="center" wrapText="1"/>
      <protection/>
    </xf>
    <xf numFmtId="0" fontId="76" fillId="37" borderId="41" xfId="0" applyFont="1" applyFill="1" applyBorder="1" applyAlignment="1" applyProtection="1">
      <alignment horizontal="center" vertical="center" wrapText="1"/>
      <protection/>
    </xf>
    <xf numFmtId="0" fontId="10" fillId="17" borderId="42" xfId="0" applyFont="1" applyFill="1" applyBorder="1" applyAlignment="1" applyProtection="1">
      <alignment horizontal="center" vertical="center" wrapText="1"/>
      <protection/>
    </xf>
    <xf numFmtId="0" fontId="10" fillId="17" borderId="43" xfId="0" applyFont="1" applyFill="1" applyBorder="1" applyAlignment="1" applyProtection="1">
      <alignment horizontal="center" vertical="center" wrapText="1"/>
      <protection/>
    </xf>
    <xf numFmtId="0" fontId="10" fillId="17" borderId="44" xfId="0" applyFont="1" applyFill="1" applyBorder="1" applyAlignment="1" applyProtection="1">
      <alignment horizontal="center" vertical="center" wrapText="1"/>
      <protection/>
    </xf>
    <xf numFmtId="0" fontId="81" fillId="37" borderId="45" xfId="0" applyFont="1" applyFill="1" applyBorder="1" applyAlignment="1" applyProtection="1">
      <alignment horizontal="center" vertical="center" wrapText="1"/>
      <protection/>
    </xf>
    <xf numFmtId="0" fontId="81" fillId="37" borderId="46" xfId="0" applyFont="1" applyFill="1" applyBorder="1" applyAlignment="1" applyProtection="1">
      <alignment horizontal="center" vertical="center" wrapText="1"/>
      <protection/>
    </xf>
    <xf numFmtId="0" fontId="81" fillId="37" borderId="47" xfId="0" applyFont="1" applyFill="1" applyBorder="1" applyAlignment="1" applyProtection="1">
      <alignment horizontal="center" vertical="center" wrapText="1"/>
      <protection/>
    </xf>
    <xf numFmtId="0" fontId="11" fillId="37" borderId="36" xfId="44" applyFont="1" applyFill="1" applyBorder="1" applyAlignment="1" applyProtection="1">
      <alignment horizontal="center" vertical="center" wrapText="1"/>
      <protection locked="0"/>
    </xf>
    <xf numFmtId="0" fontId="11" fillId="37" borderId="37" xfId="44" applyFont="1" applyFill="1" applyBorder="1" applyAlignment="1" applyProtection="1">
      <alignment horizontal="center" vertical="center"/>
      <protection locked="0"/>
    </xf>
    <xf numFmtId="0" fontId="11" fillId="37" borderId="38" xfId="44" applyFont="1" applyFill="1" applyBorder="1" applyAlignment="1" applyProtection="1">
      <alignment horizontal="center" vertical="center"/>
      <protection locked="0"/>
    </xf>
    <xf numFmtId="0" fontId="6" fillId="17" borderId="36" xfId="0" applyFont="1" applyFill="1" applyBorder="1" applyAlignment="1" applyProtection="1">
      <alignment horizontal="center" vertical="center" wrapText="1"/>
      <protection/>
    </xf>
    <xf numFmtId="0" fontId="66" fillId="17" borderId="37" xfId="0" applyFont="1" applyFill="1" applyBorder="1" applyAlignment="1" applyProtection="1">
      <alignment horizontal="center" vertical="center" wrapText="1"/>
      <protection/>
    </xf>
    <xf numFmtId="0" fontId="66" fillId="17" borderId="38" xfId="0" applyFont="1" applyFill="1" applyBorder="1" applyAlignment="1" applyProtection="1">
      <alignment horizontal="center" vertical="center" wrapText="1"/>
      <protection/>
    </xf>
    <xf numFmtId="0" fontId="80" fillId="15" borderId="45" xfId="0" applyFont="1" applyFill="1" applyBorder="1" applyAlignment="1" applyProtection="1">
      <alignment horizontal="center" vertical="center" wrapText="1"/>
      <protection/>
    </xf>
    <xf numFmtId="0" fontId="80" fillId="15" borderId="46" xfId="0" applyFont="1" applyFill="1" applyBorder="1" applyAlignment="1" applyProtection="1">
      <alignment horizontal="center" vertical="center" wrapText="1"/>
      <protection/>
    </xf>
    <xf numFmtId="0" fontId="80" fillId="15" borderId="47" xfId="0" applyFont="1" applyFill="1" applyBorder="1" applyAlignment="1" applyProtection="1">
      <alignment horizontal="center" vertical="center" wrapText="1"/>
      <protection/>
    </xf>
    <xf numFmtId="0" fontId="80" fillId="15" borderId="48" xfId="0" applyFont="1" applyFill="1" applyBorder="1" applyAlignment="1" applyProtection="1">
      <alignment horizontal="center" vertical="center" wrapText="1"/>
      <protection/>
    </xf>
    <xf numFmtId="0" fontId="80" fillId="15" borderId="0" xfId="0" applyFont="1" applyFill="1" applyBorder="1" applyAlignment="1" applyProtection="1">
      <alignment horizontal="center" vertical="center" wrapText="1"/>
      <protection/>
    </xf>
    <xf numFmtId="0" fontId="80" fillId="15" borderId="49" xfId="0" applyFont="1" applyFill="1" applyBorder="1" applyAlignment="1" applyProtection="1">
      <alignment horizontal="center" vertical="center" wrapText="1"/>
      <protection/>
    </xf>
    <xf numFmtId="0" fontId="80" fillId="15" borderId="39" xfId="0" applyFont="1" applyFill="1" applyBorder="1" applyAlignment="1" applyProtection="1">
      <alignment horizontal="center" vertical="center" wrapText="1"/>
      <protection/>
    </xf>
    <xf numFmtId="0" fontId="80" fillId="15" borderId="40" xfId="0" applyFont="1" applyFill="1" applyBorder="1" applyAlignment="1" applyProtection="1">
      <alignment horizontal="center" vertical="center" wrapText="1"/>
      <protection/>
    </xf>
    <xf numFmtId="0" fontId="80" fillId="15" borderId="41" xfId="0" applyFont="1" applyFill="1" applyBorder="1" applyAlignment="1" applyProtection="1">
      <alignment horizontal="center" vertical="center" wrapText="1"/>
      <protection/>
    </xf>
    <xf numFmtId="0" fontId="82" fillId="15" borderId="45" xfId="0" applyFont="1" applyFill="1" applyBorder="1" applyAlignment="1" applyProtection="1">
      <alignment horizontal="center" vertical="center" wrapText="1"/>
      <protection/>
    </xf>
    <xf numFmtId="0" fontId="82" fillId="15" borderId="46" xfId="0" applyFont="1" applyFill="1" applyBorder="1" applyAlignment="1" applyProtection="1">
      <alignment horizontal="center" vertical="center" wrapText="1"/>
      <protection/>
    </xf>
    <xf numFmtId="0" fontId="82" fillId="15" borderId="47" xfId="0" applyFont="1" applyFill="1" applyBorder="1" applyAlignment="1" applyProtection="1">
      <alignment horizontal="center" vertical="center" wrapText="1"/>
      <protection/>
    </xf>
    <xf numFmtId="0" fontId="82" fillId="15" borderId="48" xfId="0" applyFont="1" applyFill="1" applyBorder="1" applyAlignment="1" applyProtection="1">
      <alignment horizontal="center" vertical="center" wrapText="1"/>
      <protection/>
    </xf>
    <xf numFmtId="0" fontId="82" fillId="15" borderId="0" xfId="0" applyFont="1" applyFill="1" applyBorder="1" applyAlignment="1" applyProtection="1">
      <alignment horizontal="center" vertical="center" wrapText="1"/>
      <protection/>
    </xf>
    <xf numFmtId="0" fontId="82" fillId="15" borderId="49" xfId="0" applyFont="1" applyFill="1" applyBorder="1" applyAlignment="1" applyProtection="1">
      <alignment horizontal="center" vertical="center" wrapText="1"/>
      <protection/>
    </xf>
    <xf numFmtId="0" fontId="82" fillId="15" borderId="39" xfId="0" applyFont="1" applyFill="1" applyBorder="1" applyAlignment="1" applyProtection="1">
      <alignment horizontal="center" vertical="center" wrapText="1"/>
      <protection/>
    </xf>
    <xf numFmtId="0" fontId="82" fillId="15" borderId="40" xfId="0" applyFont="1" applyFill="1" applyBorder="1" applyAlignment="1" applyProtection="1">
      <alignment horizontal="center" vertical="center" wrapText="1"/>
      <protection/>
    </xf>
    <xf numFmtId="0" fontId="82" fillId="15" borderId="41" xfId="0" applyFont="1" applyFill="1" applyBorder="1" applyAlignment="1" applyProtection="1">
      <alignment horizontal="center" vertical="center" wrapText="1"/>
      <protection/>
    </xf>
    <xf numFmtId="0" fontId="80" fillId="0" borderId="36" xfId="0" applyFont="1" applyBorder="1" applyAlignment="1" applyProtection="1">
      <alignment horizontal="center" vertical="center"/>
      <protection/>
    </xf>
    <xf numFmtId="0" fontId="80" fillId="0" borderId="37" xfId="0" applyFont="1" applyBorder="1" applyAlignment="1" applyProtection="1">
      <alignment horizontal="center" vertical="center"/>
      <protection/>
    </xf>
    <xf numFmtId="0" fontId="80" fillId="0" borderId="38" xfId="0" applyFont="1" applyBorder="1" applyAlignment="1" applyProtection="1">
      <alignment horizontal="center" vertical="center"/>
      <protection/>
    </xf>
    <xf numFmtId="0" fontId="78" fillId="38" borderId="45" xfId="44" applyFont="1" applyFill="1" applyBorder="1" applyAlignment="1" applyProtection="1">
      <alignment horizontal="center" vertical="center"/>
      <protection/>
    </xf>
    <xf numFmtId="0" fontId="78" fillId="38" borderId="46" xfId="44" applyFont="1" applyFill="1" applyBorder="1" applyAlignment="1" applyProtection="1">
      <alignment horizontal="center" vertical="center"/>
      <protection/>
    </xf>
    <xf numFmtId="0" fontId="78" fillId="38" borderId="47" xfId="44" applyFont="1" applyFill="1" applyBorder="1" applyAlignment="1" applyProtection="1">
      <alignment horizontal="center" vertical="center"/>
      <protection/>
    </xf>
    <xf numFmtId="0" fontId="78" fillId="38" borderId="39" xfId="44" applyFont="1" applyFill="1" applyBorder="1" applyAlignment="1" applyProtection="1">
      <alignment horizontal="center" vertical="center"/>
      <protection/>
    </xf>
    <xf numFmtId="0" fontId="78" fillId="38" borderId="40" xfId="44" applyFont="1" applyFill="1" applyBorder="1" applyAlignment="1" applyProtection="1">
      <alignment horizontal="center" vertical="center"/>
      <protection/>
    </xf>
    <xf numFmtId="0" fontId="78" fillId="38" borderId="41" xfId="44" applyFont="1" applyFill="1" applyBorder="1" applyAlignment="1" applyProtection="1">
      <alignment horizontal="center" vertical="center"/>
      <protection/>
    </xf>
    <xf numFmtId="0" fontId="66" fillId="33" borderId="12" xfId="0" applyFont="1" applyFill="1" applyBorder="1" applyAlignment="1" applyProtection="1">
      <alignment horizontal="center"/>
      <protection/>
    </xf>
    <xf numFmtId="0" fontId="66" fillId="33" borderId="50" xfId="0" applyFont="1" applyFill="1" applyBorder="1" applyAlignment="1" applyProtection="1">
      <alignment horizontal="center"/>
      <protection/>
    </xf>
    <xf numFmtId="168" fontId="66" fillId="35" borderId="51" xfId="0" applyNumberFormat="1" applyFont="1" applyFill="1" applyBorder="1" applyAlignment="1" applyProtection="1">
      <alignment horizontal="center"/>
      <protection locked="0"/>
    </xf>
    <xf numFmtId="168" fontId="66" fillId="35" borderId="52" xfId="0" applyNumberFormat="1" applyFont="1" applyFill="1" applyBorder="1" applyAlignment="1" applyProtection="1">
      <alignment horizontal="center"/>
      <protection locked="0"/>
    </xf>
    <xf numFmtId="0" fontId="76" fillId="39" borderId="53" xfId="0" applyNumberFormat="1" applyFont="1" applyFill="1" applyBorder="1" applyAlignment="1" applyProtection="1">
      <alignment horizontal="center" vertical="center" wrapText="1"/>
      <protection/>
    </xf>
    <xf numFmtId="0" fontId="76" fillId="39" borderId="54" xfId="0" applyNumberFormat="1" applyFont="1" applyFill="1" applyBorder="1" applyAlignment="1" applyProtection="1">
      <alignment horizontal="center" vertical="center" wrapText="1"/>
      <protection/>
    </xf>
    <xf numFmtId="0" fontId="76" fillId="39" borderId="55" xfId="0" applyNumberFormat="1" applyFont="1" applyFill="1" applyBorder="1" applyAlignment="1" applyProtection="1">
      <alignment horizontal="center" vertical="center" wrapText="1"/>
      <protection/>
    </xf>
    <xf numFmtId="0" fontId="76" fillId="39" borderId="56" xfId="0" applyNumberFormat="1" applyFont="1" applyFill="1" applyBorder="1" applyAlignment="1" applyProtection="1">
      <alignment horizontal="center" vertical="center" wrapText="1"/>
      <protection/>
    </xf>
    <xf numFmtId="0" fontId="76" fillId="39" borderId="57" xfId="0" applyNumberFormat="1" applyFont="1" applyFill="1" applyBorder="1" applyAlignment="1" applyProtection="1">
      <alignment horizontal="center" vertical="center" wrapText="1"/>
      <protection/>
    </xf>
    <xf numFmtId="0" fontId="76" fillId="39" borderId="58" xfId="0" applyNumberFormat="1" applyFont="1" applyFill="1" applyBorder="1" applyAlignment="1" applyProtection="1">
      <alignment horizontal="center" vertical="center" wrapText="1"/>
      <protection/>
    </xf>
    <xf numFmtId="0" fontId="66" fillId="35" borderId="10" xfId="0" applyFont="1" applyFill="1" applyBorder="1" applyAlignment="1" applyProtection="1">
      <alignment horizontal="center"/>
      <protection locked="0"/>
    </xf>
    <xf numFmtId="0" fontId="83" fillId="35" borderId="53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54" xfId="0" applyNumberFormat="1" applyFont="1" applyFill="1" applyBorder="1" applyAlignment="1" applyProtection="1">
      <alignment horizontal="center" vertical="center" wrapText="1"/>
      <protection locked="0"/>
    </xf>
    <xf numFmtId="0" fontId="84" fillId="35" borderId="55" xfId="0" applyNumberFormat="1" applyFont="1" applyFill="1" applyBorder="1" applyAlignment="1" applyProtection="1">
      <alignment horizontal="center" vertical="center" wrapText="1"/>
      <protection locked="0"/>
    </xf>
    <xf numFmtId="0" fontId="84" fillId="35" borderId="56" xfId="0" applyNumberFormat="1" applyFont="1" applyFill="1" applyBorder="1" applyAlignment="1" applyProtection="1">
      <alignment horizontal="center" vertical="center" wrapText="1"/>
      <protection locked="0"/>
    </xf>
    <xf numFmtId="0" fontId="84" fillId="35" borderId="59" xfId="0" applyNumberFormat="1" applyFont="1" applyFill="1" applyBorder="1" applyAlignment="1" applyProtection="1">
      <alignment horizontal="center" vertical="center" wrapText="1"/>
      <protection locked="0"/>
    </xf>
    <xf numFmtId="0" fontId="84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84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84" fillId="35" borderId="58" xfId="0" applyNumberFormat="1" applyFont="1" applyFill="1" applyBorder="1" applyAlignment="1" applyProtection="1">
      <alignment horizontal="center" vertical="center" wrapText="1"/>
      <protection locked="0"/>
    </xf>
    <xf numFmtId="0" fontId="66" fillId="40" borderId="12" xfId="0" applyFont="1" applyFill="1" applyBorder="1" applyAlignment="1" applyProtection="1">
      <alignment horizontal="center"/>
      <protection/>
    </xf>
    <xf numFmtId="0" fontId="66" fillId="40" borderId="50" xfId="0" applyFont="1" applyFill="1" applyBorder="1" applyAlignment="1" applyProtection="1">
      <alignment horizontal="center"/>
      <protection/>
    </xf>
    <xf numFmtId="168" fontId="2" fillId="40" borderId="10" xfId="0" applyNumberFormat="1" applyFont="1" applyFill="1" applyBorder="1" applyAlignment="1" applyProtection="1">
      <alignment horizontal="center" vertical="center"/>
      <protection/>
    </xf>
    <xf numFmtId="0" fontId="66" fillId="0" borderId="50" xfId="0" applyFont="1" applyBorder="1" applyAlignment="1" applyProtection="1">
      <alignment horizontal="center"/>
      <protection/>
    </xf>
    <xf numFmtId="166" fontId="66" fillId="0" borderId="50" xfId="0" applyNumberFormat="1" applyFont="1" applyBorder="1" applyAlignment="1" applyProtection="1">
      <alignment horizontal="center"/>
      <protection/>
    </xf>
    <xf numFmtId="0" fontId="73" fillId="34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2" xfId="0" applyFont="1" applyBorder="1" applyAlignment="1" applyProtection="1">
      <alignment horizontal="center"/>
      <protection/>
    </xf>
    <xf numFmtId="168" fontId="66" fillId="35" borderId="10" xfId="0" applyNumberFormat="1" applyFont="1" applyFill="1" applyBorder="1" applyAlignment="1" applyProtection="1">
      <alignment horizontal="center" vertical="center"/>
      <protection locked="0"/>
    </xf>
    <xf numFmtId="3" fontId="73" fillId="33" borderId="14" xfId="0" applyNumberFormat="1" applyFont="1" applyFill="1" applyBorder="1" applyAlignment="1" applyProtection="1">
      <alignment horizontal="center" vertical="center" wrapText="1"/>
      <protection/>
    </xf>
    <xf numFmtId="3" fontId="73" fillId="33" borderId="61" xfId="0" applyNumberFormat="1" applyFont="1" applyFill="1" applyBorder="1" applyAlignment="1" applyProtection="1">
      <alignment horizontal="center" vertical="center" wrapText="1"/>
      <protection/>
    </xf>
    <xf numFmtId="0" fontId="66" fillId="33" borderId="62" xfId="0" applyFont="1" applyFill="1" applyBorder="1" applyAlignment="1" applyProtection="1">
      <alignment horizontal="center"/>
      <protection/>
    </xf>
    <xf numFmtId="166" fontId="2" fillId="33" borderId="12" xfId="0" applyNumberFormat="1" applyFont="1" applyFill="1" applyBorder="1" applyAlignment="1" applyProtection="1">
      <alignment horizontal="center"/>
      <protection/>
    </xf>
    <xf numFmtId="166" fontId="2" fillId="33" borderId="62" xfId="0" applyNumberFormat="1" applyFont="1" applyFill="1" applyBorder="1" applyAlignment="1" applyProtection="1">
      <alignment horizontal="center"/>
      <protection/>
    </xf>
    <xf numFmtId="0" fontId="66" fillId="33" borderId="12" xfId="0" applyFont="1" applyFill="1" applyBorder="1" applyAlignment="1" applyProtection="1">
      <alignment horizontal="center" vertical="center"/>
      <protection/>
    </xf>
    <xf numFmtId="0" fontId="66" fillId="33" borderId="50" xfId="0" applyFont="1" applyFill="1" applyBorder="1" applyAlignment="1" applyProtection="1">
      <alignment horizontal="center" vertical="center"/>
      <protection/>
    </xf>
    <xf numFmtId="0" fontId="66" fillId="33" borderId="62" xfId="0" applyFont="1" applyFill="1" applyBorder="1" applyAlignment="1" applyProtection="1">
      <alignment horizontal="center" vertical="center"/>
      <protection/>
    </xf>
    <xf numFmtId="166" fontId="66" fillId="33" borderId="12" xfId="0" applyNumberFormat="1" applyFont="1" applyFill="1" applyBorder="1" applyAlignment="1" applyProtection="1">
      <alignment horizontal="center" vertical="center"/>
      <protection/>
    </xf>
    <xf numFmtId="166" fontId="66" fillId="33" borderId="62" xfId="0" applyNumberFormat="1" applyFont="1" applyFill="1" applyBorder="1" applyAlignment="1" applyProtection="1">
      <alignment horizontal="center" vertical="center"/>
      <protection/>
    </xf>
    <xf numFmtId="0" fontId="73" fillId="34" borderId="14" xfId="0" applyNumberFormat="1" applyFont="1" applyFill="1" applyBorder="1" applyAlignment="1" applyProtection="1">
      <alignment horizontal="center" vertical="center" wrapText="1"/>
      <protection/>
    </xf>
    <xf numFmtId="0" fontId="73" fillId="34" borderId="63" xfId="0" applyNumberFormat="1" applyFont="1" applyFill="1" applyBorder="1" applyAlignment="1" applyProtection="1">
      <alignment horizontal="center" vertical="center" wrapText="1"/>
      <protection/>
    </xf>
    <xf numFmtId="0" fontId="73" fillId="34" borderId="61" xfId="0" applyNumberFormat="1" applyFont="1" applyFill="1" applyBorder="1" applyAlignment="1" applyProtection="1">
      <alignment horizontal="center" vertical="center" wrapText="1"/>
      <protection/>
    </xf>
    <xf numFmtId="0" fontId="85" fillId="41" borderId="55" xfId="0" applyFont="1" applyFill="1" applyBorder="1" applyAlignment="1" applyProtection="1">
      <alignment horizontal="center" vertical="center" textRotation="255" wrapText="1"/>
      <protection/>
    </xf>
    <xf numFmtId="0" fontId="85" fillId="42" borderId="56" xfId="0" applyFont="1" applyFill="1" applyBorder="1" applyAlignment="1" applyProtection="1">
      <alignment horizontal="center" vertical="center" textRotation="255"/>
      <protection/>
    </xf>
    <xf numFmtId="0" fontId="85" fillId="43" borderId="59" xfId="0" applyFont="1" applyFill="1" applyBorder="1" applyAlignment="1" applyProtection="1">
      <alignment horizontal="center" vertical="center" textRotation="255"/>
      <protection/>
    </xf>
    <xf numFmtId="0" fontId="85" fillId="44" borderId="60" xfId="0" applyFont="1" applyFill="1" applyBorder="1" applyAlignment="1" applyProtection="1">
      <alignment horizontal="center" vertical="center" textRotation="255"/>
      <protection/>
    </xf>
    <xf numFmtId="0" fontId="85" fillId="45" borderId="57" xfId="0" applyFont="1" applyFill="1" applyBorder="1" applyAlignment="1" applyProtection="1">
      <alignment horizontal="center" vertical="center" textRotation="255"/>
      <protection/>
    </xf>
    <xf numFmtId="0" fontId="85" fillId="46" borderId="58" xfId="0" applyFont="1" applyFill="1" applyBorder="1" applyAlignment="1" applyProtection="1">
      <alignment horizontal="center" vertical="center" textRotation="255"/>
      <protection/>
    </xf>
    <xf numFmtId="0" fontId="78" fillId="38" borderId="45" xfId="44" applyFont="1" applyFill="1" applyBorder="1" applyAlignment="1" applyProtection="1">
      <alignment horizontal="center" vertical="center"/>
      <protection locked="0"/>
    </xf>
    <xf numFmtId="0" fontId="78" fillId="38" borderId="46" xfId="44" applyFont="1" applyFill="1" applyBorder="1" applyAlignment="1" applyProtection="1">
      <alignment horizontal="center" vertical="center"/>
      <protection locked="0"/>
    </xf>
    <xf numFmtId="0" fontId="78" fillId="38" borderId="47" xfId="44" applyFont="1" applyFill="1" applyBorder="1" applyAlignment="1" applyProtection="1">
      <alignment horizontal="center" vertical="center"/>
      <protection locked="0"/>
    </xf>
    <xf numFmtId="0" fontId="78" fillId="38" borderId="39" xfId="44" applyFont="1" applyFill="1" applyBorder="1" applyAlignment="1" applyProtection="1">
      <alignment horizontal="center" vertical="center"/>
      <protection locked="0"/>
    </xf>
    <xf numFmtId="0" fontId="78" fillId="38" borderId="40" xfId="44" applyFont="1" applyFill="1" applyBorder="1" applyAlignment="1" applyProtection="1">
      <alignment horizontal="center" vertical="center"/>
      <protection locked="0"/>
    </xf>
    <xf numFmtId="0" fontId="78" fillId="38" borderId="41" xfId="44" applyFont="1" applyFill="1" applyBorder="1" applyAlignment="1" applyProtection="1">
      <alignment horizontal="center" vertical="center"/>
      <protection locked="0"/>
    </xf>
    <xf numFmtId="0" fontId="73" fillId="34" borderId="14" xfId="0" applyFont="1" applyFill="1" applyBorder="1" applyAlignment="1" applyProtection="1">
      <alignment horizontal="center" vertical="center"/>
      <protection/>
    </xf>
    <xf numFmtId="0" fontId="73" fillId="34" borderId="63" xfId="0" applyFont="1" applyFill="1" applyBorder="1" applyAlignment="1" applyProtection="1">
      <alignment horizontal="center" vertical="center"/>
      <protection/>
    </xf>
    <xf numFmtId="0" fontId="73" fillId="34" borderId="61" xfId="0" applyFont="1" applyFill="1" applyBorder="1" applyAlignment="1" applyProtection="1">
      <alignment horizontal="center" vertical="center"/>
      <protection/>
    </xf>
    <xf numFmtId="166" fontId="73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2" xfId="0" applyNumberFormat="1" applyFont="1" applyFill="1" applyBorder="1" applyAlignment="1" applyProtection="1">
      <alignment horizontal="center" vertical="center" wrapText="1"/>
      <protection/>
    </xf>
    <xf numFmtId="166" fontId="3" fillId="33" borderId="50" xfId="0" applyNumberFormat="1" applyFont="1" applyFill="1" applyBorder="1" applyAlignment="1" applyProtection="1">
      <alignment horizontal="center" vertical="center" wrapText="1"/>
      <protection/>
    </xf>
    <xf numFmtId="166" fontId="3" fillId="33" borderId="62" xfId="0" applyNumberFormat="1" applyFont="1" applyFill="1" applyBorder="1" applyAlignment="1" applyProtection="1">
      <alignment horizontal="center" vertical="center" wrapText="1"/>
      <protection/>
    </xf>
    <xf numFmtId="0" fontId="73" fillId="34" borderId="14" xfId="0" applyNumberFormat="1" applyFont="1" applyFill="1" applyBorder="1" applyAlignment="1" applyProtection="1">
      <alignment horizontal="center" wrapText="1"/>
      <protection/>
    </xf>
    <xf numFmtId="0" fontId="73" fillId="34" borderId="61" xfId="0" applyNumberFormat="1" applyFont="1" applyFill="1" applyBorder="1" applyAlignment="1" applyProtection="1">
      <alignment horizontal="center" wrapText="1"/>
      <protection/>
    </xf>
    <xf numFmtId="166" fontId="66" fillId="35" borderId="10" xfId="0" applyNumberFormat="1" applyFont="1" applyFill="1" applyBorder="1" applyAlignment="1" applyProtection="1">
      <alignment horizontal="center" vertical="center"/>
      <protection locked="0"/>
    </xf>
    <xf numFmtId="0" fontId="66" fillId="40" borderId="10" xfId="0" applyFont="1" applyFill="1" applyBorder="1" applyAlignment="1" applyProtection="1">
      <alignment horizontal="center" vertical="center"/>
      <protection/>
    </xf>
    <xf numFmtId="166" fontId="2" fillId="33" borderId="10" xfId="0" applyNumberFormat="1" applyFont="1" applyFill="1" applyBorder="1" applyAlignment="1" applyProtection="1">
      <alignment horizontal="center"/>
      <protection/>
    </xf>
    <xf numFmtId="0" fontId="66" fillId="33" borderId="1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center"/>
      <protection/>
    </xf>
    <xf numFmtId="166" fontId="66" fillId="33" borderId="0" xfId="0" applyNumberFormat="1" applyFont="1" applyFill="1" applyBorder="1" applyAlignment="1" applyProtection="1">
      <alignment horizontal="center"/>
      <protection/>
    </xf>
    <xf numFmtId="167" fontId="2" fillId="40" borderId="10" xfId="0" applyNumberFormat="1" applyFont="1" applyFill="1" applyBorder="1" applyAlignment="1" applyProtection="1">
      <alignment horizontal="center" vertical="center"/>
      <protection/>
    </xf>
    <xf numFmtId="0" fontId="64" fillId="34" borderId="14" xfId="0" applyFont="1" applyFill="1" applyBorder="1" applyAlignment="1" applyProtection="1">
      <alignment horizontal="center" vertical="center"/>
      <protection/>
    </xf>
    <xf numFmtId="0" fontId="64" fillId="34" borderId="63" xfId="0" applyFont="1" applyFill="1" applyBorder="1" applyAlignment="1" applyProtection="1">
      <alignment horizontal="center" vertical="center"/>
      <protection/>
    </xf>
    <xf numFmtId="0" fontId="64" fillId="34" borderId="61" xfId="0" applyFont="1" applyFill="1" applyBorder="1" applyAlignment="1" applyProtection="1">
      <alignment horizontal="center" vertical="center"/>
      <protection/>
    </xf>
    <xf numFmtId="166" fontId="64" fillId="33" borderId="10" xfId="0" applyNumberFormat="1" applyFont="1" applyFill="1" applyBorder="1" applyAlignment="1" applyProtection="1">
      <alignment horizontal="center" vertical="center"/>
      <protection/>
    </xf>
    <xf numFmtId="0" fontId="64" fillId="34" borderId="10" xfId="0" applyNumberFormat="1" applyFont="1" applyFill="1" applyBorder="1" applyAlignment="1" applyProtection="1">
      <alignment horizontal="center" vertical="center" wrapText="1"/>
      <protection/>
    </xf>
    <xf numFmtId="166" fontId="5" fillId="33" borderId="12" xfId="0" applyNumberFormat="1" applyFont="1" applyFill="1" applyBorder="1" applyAlignment="1" applyProtection="1">
      <alignment horizontal="center" vertical="center" wrapText="1"/>
      <protection/>
    </xf>
    <xf numFmtId="166" fontId="5" fillId="33" borderId="50" xfId="0" applyNumberFormat="1" applyFont="1" applyFill="1" applyBorder="1" applyAlignment="1" applyProtection="1">
      <alignment horizontal="center" vertical="center" wrapText="1"/>
      <protection/>
    </xf>
    <xf numFmtId="166" fontId="5" fillId="33" borderId="62" xfId="0" applyNumberFormat="1" applyFont="1" applyFill="1" applyBorder="1" applyAlignment="1" applyProtection="1">
      <alignment horizontal="center" vertical="center" wrapText="1"/>
      <protection/>
    </xf>
    <xf numFmtId="0" fontId="64" fillId="34" borderId="14" xfId="0" applyNumberFormat="1" applyFont="1" applyFill="1" applyBorder="1" applyAlignment="1" applyProtection="1">
      <alignment horizontal="center" wrapText="1"/>
      <protection/>
    </xf>
    <xf numFmtId="0" fontId="64" fillId="34" borderId="61" xfId="0" applyNumberFormat="1" applyFont="1" applyFill="1" applyBorder="1" applyAlignment="1" applyProtection="1">
      <alignment horizontal="center" wrapText="1"/>
      <protection/>
    </xf>
    <xf numFmtId="3" fontId="64" fillId="33" borderId="14" xfId="0" applyNumberFormat="1" applyFont="1" applyFill="1" applyBorder="1" applyAlignment="1" applyProtection="1">
      <alignment horizontal="center" vertical="center" wrapText="1"/>
      <protection/>
    </xf>
    <xf numFmtId="3" fontId="64" fillId="33" borderId="61" xfId="0" applyNumberFormat="1" applyFont="1" applyFill="1" applyBorder="1" applyAlignment="1" applyProtection="1">
      <alignment horizontal="center" vertical="center" wrapText="1"/>
      <protection/>
    </xf>
    <xf numFmtId="0" fontId="71" fillId="40" borderId="12" xfId="0" applyFont="1" applyFill="1" applyBorder="1" applyAlignment="1" applyProtection="1">
      <alignment horizontal="center"/>
      <protection/>
    </xf>
    <xf numFmtId="0" fontId="71" fillId="40" borderId="50" xfId="0" applyFont="1" applyFill="1" applyBorder="1" applyAlignment="1" applyProtection="1">
      <alignment horizontal="center"/>
      <protection/>
    </xf>
    <xf numFmtId="168" fontId="4" fillId="40" borderId="10" xfId="0" applyNumberFormat="1" applyFont="1" applyFill="1" applyBorder="1" applyAlignment="1" applyProtection="1">
      <alignment horizontal="center" vertical="center"/>
      <protection/>
    </xf>
    <xf numFmtId="0" fontId="71" fillId="33" borderId="12" xfId="0" applyFont="1" applyFill="1" applyBorder="1" applyAlignment="1" applyProtection="1">
      <alignment horizontal="center"/>
      <protection/>
    </xf>
    <xf numFmtId="0" fontId="71" fillId="33" borderId="50" xfId="0" applyFont="1" applyFill="1" applyBorder="1" applyAlignment="1" applyProtection="1">
      <alignment horizontal="center"/>
      <protection/>
    </xf>
    <xf numFmtId="0" fontId="71" fillId="33" borderId="62" xfId="0" applyFont="1" applyFill="1" applyBorder="1" applyAlignment="1" applyProtection="1">
      <alignment horizontal="center"/>
      <protection/>
    </xf>
    <xf numFmtId="166" fontId="4" fillId="33" borderId="12" xfId="0" applyNumberFormat="1" applyFont="1" applyFill="1" applyBorder="1" applyAlignment="1" applyProtection="1">
      <alignment horizontal="center"/>
      <protection/>
    </xf>
    <xf numFmtId="166" fontId="4" fillId="33" borderId="62" xfId="0" applyNumberFormat="1" applyFont="1" applyFill="1" applyBorder="1" applyAlignment="1" applyProtection="1">
      <alignment horizontal="center"/>
      <protection/>
    </xf>
    <xf numFmtId="0" fontId="64" fillId="34" borderId="14" xfId="0" applyNumberFormat="1" applyFont="1" applyFill="1" applyBorder="1" applyAlignment="1" applyProtection="1">
      <alignment horizontal="center" vertical="center" wrapText="1"/>
      <protection/>
    </xf>
    <xf numFmtId="0" fontId="64" fillId="34" borderId="63" xfId="0" applyNumberFormat="1" applyFont="1" applyFill="1" applyBorder="1" applyAlignment="1" applyProtection="1">
      <alignment horizontal="center" vertical="center" wrapText="1"/>
      <protection/>
    </xf>
    <xf numFmtId="0" fontId="64" fillId="34" borderId="61" xfId="0" applyNumberFormat="1" applyFont="1" applyFill="1" applyBorder="1" applyAlignment="1" applyProtection="1">
      <alignment horizontal="center" vertical="center" wrapText="1"/>
      <protection/>
    </xf>
    <xf numFmtId="168" fontId="71" fillId="35" borderId="51" xfId="0" applyNumberFormat="1" applyFont="1" applyFill="1" applyBorder="1" applyAlignment="1" applyProtection="1">
      <alignment horizontal="center"/>
      <protection locked="0"/>
    </xf>
    <xf numFmtId="168" fontId="71" fillId="35" borderId="52" xfId="0" applyNumberFormat="1" applyFont="1" applyFill="1" applyBorder="1" applyAlignment="1" applyProtection="1">
      <alignment horizontal="center"/>
      <protection locked="0"/>
    </xf>
    <xf numFmtId="0" fontId="71" fillId="35" borderId="10" xfId="0" applyFont="1" applyFill="1" applyBorder="1" applyAlignment="1" applyProtection="1">
      <alignment horizontal="center"/>
      <protection locked="0"/>
    </xf>
    <xf numFmtId="0" fontId="71" fillId="0" borderId="12" xfId="0" applyFont="1" applyBorder="1" applyAlignment="1" applyProtection="1">
      <alignment horizontal="center"/>
      <protection/>
    </xf>
    <xf numFmtId="0" fontId="71" fillId="0" borderId="50" xfId="0" applyFont="1" applyBorder="1" applyAlignment="1" applyProtection="1">
      <alignment horizontal="center"/>
      <protection/>
    </xf>
    <xf numFmtId="166" fontId="71" fillId="35" borderId="10" xfId="0" applyNumberFormat="1" applyFont="1" applyFill="1" applyBorder="1" applyAlignment="1" applyProtection="1">
      <alignment horizontal="center" vertical="center"/>
      <protection locked="0"/>
    </xf>
    <xf numFmtId="0" fontId="71" fillId="33" borderId="12" xfId="0" applyFont="1" applyFill="1" applyBorder="1" applyAlignment="1" applyProtection="1">
      <alignment horizontal="center" vertical="center"/>
      <protection/>
    </xf>
    <xf numFmtId="0" fontId="71" fillId="33" borderId="50" xfId="0" applyFont="1" applyFill="1" applyBorder="1" applyAlignment="1" applyProtection="1">
      <alignment horizontal="center" vertical="center"/>
      <protection/>
    </xf>
    <xf numFmtId="0" fontId="71" fillId="33" borderId="62" xfId="0" applyFont="1" applyFill="1" applyBorder="1" applyAlignment="1" applyProtection="1">
      <alignment horizontal="center" vertical="center"/>
      <protection/>
    </xf>
    <xf numFmtId="166" fontId="71" fillId="33" borderId="12" xfId="0" applyNumberFormat="1" applyFont="1" applyFill="1" applyBorder="1" applyAlignment="1" applyProtection="1">
      <alignment horizontal="center" vertical="center"/>
      <protection/>
    </xf>
    <xf numFmtId="166" fontId="71" fillId="33" borderId="62" xfId="0" applyNumberFormat="1" applyFont="1" applyFill="1" applyBorder="1" applyAlignment="1" applyProtection="1">
      <alignment horizontal="center" vertical="center"/>
      <protection/>
    </xf>
    <xf numFmtId="0" fontId="4" fillId="37" borderId="36" xfId="44" applyFont="1" applyFill="1" applyBorder="1" applyAlignment="1" applyProtection="1">
      <alignment horizontal="center" vertical="center" wrapText="1"/>
      <protection/>
    </xf>
    <xf numFmtId="0" fontId="4" fillId="37" borderId="37" xfId="44" applyFont="1" applyFill="1" applyBorder="1" applyAlignment="1" applyProtection="1">
      <alignment horizontal="center" vertical="center" wrapText="1"/>
      <protection/>
    </xf>
    <xf numFmtId="0" fontId="4" fillId="37" borderId="38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rgb="FF00F26D"/>
      </font>
    </dxf>
    <dxf>
      <font>
        <color rgb="FF00F26D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theme="0" tint="-0.24993999302387238"/>
      </font>
      <border/>
    </dxf>
    <dxf>
      <font>
        <color rgb="FF00F26D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8</xdr:row>
      <xdr:rowOff>66675</xdr:rowOff>
    </xdr:from>
    <xdr:to>
      <xdr:col>3</xdr:col>
      <xdr:colOff>695325</xdr:colOff>
      <xdr:row>9</xdr:row>
      <xdr:rowOff>171450</xdr:rowOff>
    </xdr:to>
    <xdr:sp>
      <xdr:nvSpPr>
        <xdr:cNvPr id="1" name="Flèche droite 6"/>
        <xdr:cNvSpPr>
          <a:spLocks/>
        </xdr:cNvSpPr>
      </xdr:nvSpPr>
      <xdr:spPr>
        <a:xfrm>
          <a:off x="2828925" y="2543175"/>
          <a:ext cx="552450" cy="219075"/>
        </a:xfrm>
        <a:prstGeom prst="rightArrow">
          <a:avLst>
            <a:gd name="adj" fmla="val 22412"/>
          </a:avLst>
        </a:prstGeom>
        <a:solidFill>
          <a:srgbClr val="B3A2C7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123825</xdr:rowOff>
    </xdr:from>
    <xdr:to>
      <xdr:col>6</xdr:col>
      <xdr:colOff>866775</xdr:colOff>
      <xdr:row>2</xdr:row>
      <xdr:rowOff>419100</xdr:rowOff>
    </xdr:to>
    <xdr:sp>
      <xdr:nvSpPr>
        <xdr:cNvPr id="2" name="Flèche droite 2"/>
        <xdr:cNvSpPr>
          <a:spLocks/>
        </xdr:cNvSpPr>
      </xdr:nvSpPr>
      <xdr:spPr>
        <a:xfrm>
          <a:off x="4619625" y="409575"/>
          <a:ext cx="781050" cy="295275"/>
        </a:xfrm>
        <a:prstGeom prst="rightArrow">
          <a:avLst>
            <a:gd name="adj" fmla="val 31097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CD88-3\Downloads\INDEMNISATIONS%20VETERANS%20et%20GRAND%20PRIX%20AINES%202020.xls#'95-96-97-98'!A1" TargetMode="External" /><Relationship Id="rId2" Type="http://schemas.openxmlformats.org/officeDocument/2006/relationships/hyperlink" Target="file://C:\Users\CD88-3\Downloads\INDEMNISATIONS%20VETERANS%20et%20GRAND%20PRIX%20AINES%202020.xls#'99%20ET%20PLUS'!A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5"/>
  <sheetViews>
    <sheetView showGridLines="0" showRowColHeaders="0" tabSelected="1" zoomScalePageLayoutView="0" workbookViewId="0" topLeftCell="A1">
      <selection activeCell="A1" sqref="A1"/>
    </sheetView>
  </sheetViews>
  <sheetFormatPr defaultColWidth="11.00390625" defaultRowHeight="14.25"/>
  <cols>
    <col min="1" max="2" width="2.25390625" style="0" customWidth="1"/>
    <col min="3" max="3" width="30.75390625" style="0" customWidth="1"/>
    <col min="4" max="4" width="10.00390625" style="0" customWidth="1"/>
    <col min="5" max="5" width="12.875" style="0" customWidth="1"/>
    <col min="6" max="6" width="1.37890625" style="0" customWidth="1"/>
    <col min="7" max="7" width="12.875" style="0" customWidth="1"/>
    <col min="8" max="8" width="1.37890625" style="0" customWidth="1"/>
    <col min="9" max="9" width="12.875" style="0" customWidth="1"/>
    <col min="10" max="10" width="1.37890625" style="0" customWidth="1"/>
    <col min="11" max="11" width="12.875" style="0" customWidth="1"/>
    <col min="12" max="12" width="1.37890625" style="0" customWidth="1"/>
    <col min="13" max="13" width="12.875" style="0" customWidth="1"/>
    <col min="14" max="14" width="1.37890625" style="0" customWidth="1"/>
    <col min="15" max="15" width="12.875" style="0" customWidth="1"/>
    <col min="16" max="16" width="1.37890625" style="0" customWidth="1"/>
    <col min="17" max="17" width="2.50390625" style="0" customWidth="1"/>
    <col min="18" max="18" width="3.00390625" style="0" customWidth="1"/>
  </cols>
  <sheetData>
    <row r="1" ht="8.25" customHeight="1" thickBot="1"/>
    <row r="2" spans="2:17" ht="14.25" customHeight="1" thickBot="1" thickTop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7.5" customHeight="1" thickBot="1">
      <c r="B3" s="63"/>
      <c r="C3" s="123" t="s">
        <v>54</v>
      </c>
      <c r="D3" s="124"/>
      <c r="E3" s="125"/>
      <c r="F3" s="6"/>
      <c r="G3" s="6"/>
      <c r="H3" s="6"/>
      <c r="I3" s="126" t="s">
        <v>51</v>
      </c>
      <c r="J3" s="127"/>
      <c r="K3" s="128"/>
      <c r="L3" s="6"/>
      <c r="M3" s="261" t="s">
        <v>60</v>
      </c>
      <c r="N3" s="262"/>
      <c r="O3" s="263"/>
      <c r="P3" s="6"/>
      <c r="Q3" s="64"/>
    </row>
    <row r="4" spans="2:17" ht="37.5" customHeight="1" thickBot="1">
      <c r="B4" s="63"/>
      <c r="C4" s="117" t="s">
        <v>52</v>
      </c>
      <c r="D4" s="118"/>
      <c r="E4" s="119"/>
      <c r="F4" s="6"/>
      <c r="G4" s="6"/>
      <c r="H4" s="6"/>
      <c r="I4" s="87"/>
      <c r="J4" s="87"/>
      <c r="K4" s="87"/>
      <c r="L4" s="6"/>
      <c r="M4" s="6"/>
      <c r="N4" s="6"/>
      <c r="O4" s="6"/>
      <c r="P4" s="6"/>
      <c r="Q4" s="64"/>
    </row>
    <row r="5" spans="2:20" ht="12" customHeight="1" thickBot="1">
      <c r="B5" s="63"/>
      <c r="C5" s="6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4"/>
      <c r="S5" s="70"/>
      <c r="T5" s="70"/>
    </row>
    <row r="6" spans="2:20" ht="59.25" customHeight="1" thickBot="1">
      <c r="B6" s="63"/>
      <c r="C6" s="129" t="s">
        <v>59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  <c r="Q6" s="64"/>
      <c r="S6" s="70"/>
      <c r="T6" s="70"/>
    </row>
    <row r="7" spans="2:20" ht="11.25" customHeight="1" thickBot="1">
      <c r="B7" s="6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4"/>
      <c r="S7" s="70"/>
      <c r="T7" s="70"/>
    </row>
    <row r="8" spans="2:20" ht="15" customHeight="1" thickBot="1">
      <c r="B8" s="63"/>
      <c r="C8" s="120" t="s">
        <v>53</v>
      </c>
      <c r="D8" s="6"/>
      <c r="E8" s="83" t="s">
        <v>21</v>
      </c>
      <c r="F8" s="65"/>
      <c r="G8" s="83" t="s">
        <v>18</v>
      </c>
      <c r="H8" s="54"/>
      <c r="I8" s="83" t="s">
        <v>22</v>
      </c>
      <c r="J8" s="54"/>
      <c r="K8" s="83" t="s">
        <v>23</v>
      </c>
      <c r="L8" s="54"/>
      <c r="M8" s="83" t="s">
        <v>24</v>
      </c>
      <c r="N8" s="54"/>
      <c r="O8" s="83" t="s">
        <v>25</v>
      </c>
      <c r="P8" s="54"/>
      <c r="Q8" s="64"/>
      <c r="S8" s="70"/>
      <c r="T8" s="70"/>
    </row>
    <row r="9" spans="2:20" ht="9" customHeight="1" thickBot="1">
      <c r="B9" s="63"/>
      <c r="C9" s="121"/>
      <c r="D9" s="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4"/>
      <c r="S9" s="70"/>
      <c r="T9" s="70"/>
    </row>
    <row r="10" spans="2:20" ht="15.75" customHeight="1" thickBot="1">
      <c r="B10" s="63"/>
      <c r="C10" s="121"/>
      <c r="D10" s="6"/>
      <c r="E10" s="83" t="s">
        <v>26</v>
      </c>
      <c r="F10" s="54"/>
      <c r="G10" s="83" t="s">
        <v>27</v>
      </c>
      <c r="H10" s="54"/>
      <c r="I10" s="83" t="s">
        <v>28</v>
      </c>
      <c r="J10" s="54"/>
      <c r="K10" s="83" t="s">
        <v>29</v>
      </c>
      <c r="L10" s="54"/>
      <c r="M10" s="83" t="s">
        <v>30</v>
      </c>
      <c r="N10" s="54"/>
      <c r="O10" s="83" t="s">
        <v>31</v>
      </c>
      <c r="P10" s="54"/>
      <c r="Q10" s="64"/>
      <c r="S10" s="70"/>
      <c r="T10" s="70"/>
    </row>
    <row r="11" spans="2:20" ht="8.25" customHeight="1" thickBot="1">
      <c r="B11" s="63"/>
      <c r="C11" s="121"/>
      <c r="D11" s="6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64"/>
      <c r="S11" s="70"/>
      <c r="T11" s="70"/>
    </row>
    <row r="12" spans="2:20" ht="15" customHeight="1" thickBot="1">
      <c r="B12" s="63"/>
      <c r="C12" s="121"/>
      <c r="D12" s="6"/>
      <c r="E12" s="83" t="s">
        <v>32</v>
      </c>
      <c r="F12" s="54"/>
      <c r="G12" s="83" t="s">
        <v>33</v>
      </c>
      <c r="H12" s="54"/>
      <c r="I12" s="83" t="s">
        <v>34</v>
      </c>
      <c r="J12" s="54"/>
      <c r="K12" s="83" t="s">
        <v>35</v>
      </c>
      <c r="L12" s="54"/>
      <c r="M12" s="83" t="s">
        <v>36</v>
      </c>
      <c r="N12" s="54"/>
      <c r="O12" s="110" t="s">
        <v>37</v>
      </c>
      <c r="P12" s="54"/>
      <c r="Q12" s="64"/>
      <c r="S12" s="70"/>
      <c r="T12" s="70"/>
    </row>
    <row r="13" spans="2:20" ht="7.5" customHeight="1" thickBot="1">
      <c r="B13" s="63"/>
      <c r="C13" s="122"/>
      <c r="D13" s="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64"/>
      <c r="S13" s="70"/>
      <c r="T13" s="70"/>
    </row>
    <row r="14" spans="2:20" ht="15.75" customHeight="1" thickBot="1">
      <c r="B14" s="63"/>
      <c r="C14" s="6"/>
      <c r="D14" s="6"/>
      <c r="E14" s="6"/>
      <c r="F14" s="6"/>
      <c r="G14" s="6"/>
      <c r="H14" s="54"/>
      <c r="I14" s="114" t="s">
        <v>57</v>
      </c>
      <c r="J14" s="115"/>
      <c r="K14" s="116"/>
      <c r="L14" s="54"/>
      <c r="M14" s="54"/>
      <c r="N14" s="54"/>
      <c r="O14" s="54"/>
      <c r="P14" s="65"/>
      <c r="Q14" s="64"/>
      <c r="S14" s="70"/>
      <c r="T14" s="70"/>
    </row>
    <row r="15" spans="2:20" ht="9.75" customHeight="1" thickBot="1">
      <c r="B15" s="63"/>
      <c r="C15" s="6"/>
      <c r="D15" s="71"/>
      <c r="E15" s="72"/>
      <c r="F15" s="73"/>
      <c r="G15" s="72"/>
      <c r="H15" s="73"/>
      <c r="I15" s="72"/>
      <c r="J15" s="72"/>
      <c r="K15" s="72"/>
      <c r="L15" s="73"/>
      <c r="M15" s="73"/>
      <c r="N15" s="54"/>
      <c r="O15" s="54"/>
      <c r="P15" s="65"/>
      <c r="Q15" s="64"/>
      <c r="S15" s="70"/>
      <c r="T15" s="70"/>
    </row>
    <row r="16" spans="2:20" ht="12" customHeight="1">
      <c r="B16" s="63"/>
      <c r="C16" s="132" t="s">
        <v>40</v>
      </c>
      <c r="D16" s="133"/>
      <c r="E16" s="133"/>
      <c r="F16" s="133"/>
      <c r="G16" s="134"/>
      <c r="H16" s="6"/>
      <c r="I16" s="6"/>
      <c r="J16" s="6"/>
      <c r="K16" s="141" t="s">
        <v>41</v>
      </c>
      <c r="L16" s="142"/>
      <c r="M16" s="142"/>
      <c r="N16" s="142"/>
      <c r="O16" s="142"/>
      <c r="P16" s="143"/>
      <c r="Q16" s="64"/>
      <c r="S16" s="70"/>
      <c r="T16" s="70"/>
    </row>
    <row r="17" spans="2:20" ht="14.25" customHeight="1">
      <c r="B17" s="63"/>
      <c r="C17" s="135"/>
      <c r="D17" s="136"/>
      <c r="E17" s="136"/>
      <c r="F17" s="136"/>
      <c r="G17" s="137"/>
      <c r="H17" s="55"/>
      <c r="I17" s="55"/>
      <c r="J17" s="55"/>
      <c r="K17" s="144"/>
      <c r="L17" s="145"/>
      <c r="M17" s="145"/>
      <c r="N17" s="145"/>
      <c r="O17" s="145"/>
      <c r="P17" s="146"/>
      <c r="Q17" s="64"/>
      <c r="S17" s="70"/>
      <c r="T17" s="70"/>
    </row>
    <row r="18" spans="2:20" ht="25.5" customHeight="1" thickBot="1">
      <c r="B18" s="63"/>
      <c r="C18" s="138"/>
      <c r="D18" s="139"/>
      <c r="E18" s="139"/>
      <c r="F18" s="139"/>
      <c r="G18" s="140"/>
      <c r="H18" s="55"/>
      <c r="I18" s="55"/>
      <c r="J18" s="55"/>
      <c r="K18" s="147"/>
      <c r="L18" s="148"/>
      <c r="M18" s="148"/>
      <c r="N18" s="148"/>
      <c r="O18" s="148"/>
      <c r="P18" s="149"/>
      <c r="Q18" s="64"/>
      <c r="S18" s="70"/>
      <c r="T18" s="70"/>
    </row>
    <row r="19" spans="2:20" ht="6" customHeight="1" thickBot="1">
      <c r="B19" s="63"/>
      <c r="C19" s="74"/>
      <c r="D19" s="74"/>
      <c r="E19" s="74"/>
      <c r="F19" s="74"/>
      <c r="G19" s="74"/>
      <c r="H19" s="55"/>
      <c r="I19" s="55"/>
      <c r="J19" s="55"/>
      <c r="K19" s="74"/>
      <c r="L19" s="74"/>
      <c r="M19" s="74"/>
      <c r="N19" s="74"/>
      <c r="O19" s="74"/>
      <c r="P19" s="74"/>
      <c r="Q19" s="64"/>
      <c r="S19" s="70"/>
      <c r="T19" s="70"/>
    </row>
    <row r="20" spans="2:17" ht="27" customHeight="1" thickBot="1">
      <c r="B20" s="63"/>
      <c r="C20" s="74"/>
      <c r="D20" s="111" t="s">
        <v>20</v>
      </c>
      <c r="E20" s="112"/>
      <c r="F20" s="112"/>
      <c r="G20" s="112"/>
      <c r="H20" s="112"/>
      <c r="I20" s="112"/>
      <c r="J20" s="112"/>
      <c r="K20" s="112"/>
      <c r="L20" s="112"/>
      <c r="M20" s="113"/>
      <c r="N20" s="74"/>
      <c r="O20" s="74"/>
      <c r="P20" s="74"/>
      <c r="Q20" s="64"/>
    </row>
    <row r="21" spans="2:17" ht="7.5" customHeight="1" thickBot="1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</row>
    <row r="22" spans="2:16" ht="14.25" thickTop="1">
      <c r="B22" s="1"/>
      <c r="C22" s="58"/>
      <c r="D22" s="58"/>
      <c r="E22" s="58"/>
      <c r="F22" s="58"/>
      <c r="G22" s="58"/>
      <c r="H22" s="58"/>
      <c r="I22" s="58"/>
      <c r="J22" s="1"/>
      <c r="K22" s="1"/>
      <c r="L22" s="1"/>
      <c r="M22" s="1"/>
      <c r="N22" s="1"/>
      <c r="O22" s="1"/>
      <c r="P22" s="1"/>
    </row>
    <row r="23" spans="3:9" ht="13.5">
      <c r="C23" s="85"/>
      <c r="D23" s="81">
        <v>15</v>
      </c>
      <c r="E23" s="81">
        <v>3</v>
      </c>
      <c r="F23" s="82" t="s">
        <v>38</v>
      </c>
      <c r="G23" s="80"/>
      <c r="H23" s="80"/>
      <c r="I23" s="80"/>
    </row>
    <row r="24" spans="3:9" ht="13.5">
      <c r="C24" s="85"/>
      <c r="D24" s="81">
        <v>13.5</v>
      </c>
      <c r="E24" s="81">
        <v>4</v>
      </c>
      <c r="F24" s="82" t="s">
        <v>39</v>
      </c>
      <c r="G24" s="80"/>
      <c r="H24" s="80"/>
      <c r="I24" s="80"/>
    </row>
    <row r="25" spans="3:9" ht="13.5">
      <c r="C25" s="85"/>
      <c r="D25" s="81">
        <v>12</v>
      </c>
      <c r="E25" s="81">
        <v>5</v>
      </c>
      <c r="F25" s="80"/>
      <c r="G25" s="80"/>
      <c r="H25" s="80"/>
      <c r="I25" s="80"/>
    </row>
    <row r="26" spans="3:9" ht="13.5">
      <c r="C26" s="85"/>
      <c r="D26" s="81">
        <v>10</v>
      </c>
      <c r="E26" s="81"/>
      <c r="F26" s="80"/>
      <c r="G26" s="80"/>
      <c r="H26" s="80"/>
      <c r="I26" s="80"/>
    </row>
    <row r="27" spans="3:9" ht="13.5">
      <c r="C27" s="85"/>
      <c r="D27" s="81">
        <v>8</v>
      </c>
      <c r="E27" s="82"/>
      <c r="F27" s="80"/>
      <c r="G27" s="80"/>
      <c r="H27" s="80"/>
      <c r="I27" s="80"/>
    </row>
    <row r="28" spans="3:9" ht="13.5">
      <c r="C28" s="57"/>
      <c r="D28" s="47"/>
      <c r="E28" s="47"/>
      <c r="F28" s="47"/>
      <c r="G28" s="47"/>
      <c r="H28" s="59"/>
      <c r="I28" s="59"/>
    </row>
    <row r="29" spans="3:7" ht="13.5">
      <c r="C29" s="57"/>
      <c r="D29" s="47"/>
      <c r="E29" s="47"/>
      <c r="F29" s="47"/>
      <c r="G29" s="47"/>
    </row>
    <row r="30" spans="3:7" ht="13.5">
      <c r="C30" s="57"/>
      <c r="D30" s="57"/>
      <c r="E30" s="57"/>
      <c r="F30" s="57"/>
      <c r="G30" s="57"/>
    </row>
    <row r="31" spans="3:7" ht="13.5">
      <c r="C31" s="57"/>
      <c r="D31" s="57"/>
      <c r="E31" s="57"/>
      <c r="F31" s="57"/>
      <c r="G31" s="57"/>
    </row>
    <row r="32" spans="3:7" ht="13.5">
      <c r="C32" s="57"/>
      <c r="D32" s="57"/>
      <c r="E32" s="57"/>
      <c r="F32" s="57"/>
      <c r="G32" s="57"/>
    </row>
    <row r="33" spans="3:7" ht="13.5">
      <c r="C33" s="57"/>
      <c r="D33" s="57"/>
      <c r="E33" s="57"/>
      <c r="F33" s="57"/>
      <c r="G33" s="57"/>
    </row>
    <row r="34" spans="3:7" ht="13.5">
      <c r="C34" s="57"/>
      <c r="D34" s="57"/>
      <c r="E34" s="57"/>
      <c r="F34" s="57"/>
      <c r="G34" s="57"/>
    </row>
    <row r="35" spans="3:7" ht="13.5">
      <c r="C35" s="57"/>
      <c r="D35" s="57"/>
      <c r="E35" s="57"/>
      <c r="F35" s="57"/>
      <c r="G35" s="57"/>
    </row>
  </sheetData>
  <sheetProtection password="F81A" sheet="1"/>
  <mergeCells count="10">
    <mergeCell ref="D20:M20"/>
    <mergeCell ref="I14:K14"/>
    <mergeCell ref="C4:E4"/>
    <mergeCell ref="M3:O3"/>
    <mergeCell ref="C8:C13"/>
    <mergeCell ref="C3:E3"/>
    <mergeCell ref="I3:K3"/>
    <mergeCell ref="C6:P6"/>
    <mergeCell ref="C16:G18"/>
    <mergeCell ref="K16:P18"/>
  </mergeCells>
  <hyperlinks>
    <hyperlink ref="G8" location="'32-33-34'!A1" display="#'32-33-34'!A1"/>
    <hyperlink ref="I8" location="'35-36-37-38'!A1" display="35-36-37"/>
    <hyperlink ref="K8" location="'39-40-41-42'!A1" display="38-39-40"/>
    <hyperlink ref="M8" location="'43-44-45-46'!A1" display="43-44-45-46"/>
    <hyperlink ref="O8" location="'47-48-49-50'!A1" display="47-48-49-50"/>
    <hyperlink ref="E10" location="'51-52-53-54'!A1" display="51-52-53-54"/>
    <hyperlink ref="G10" location="'55-56-57-58'!A1" display="55-56-57-58"/>
    <hyperlink ref="I10" location="'59-60-61-62'!A1" display="59-60-61-62"/>
    <hyperlink ref="K10" location="'63-64-65-66'!A1" display="63-64-65-66"/>
    <hyperlink ref="M10" location="'67-68-69-70'!A1" display="67-68-69-70"/>
    <hyperlink ref="O10" location="'71-72-73-74'!A1" display="71-72-73-74"/>
    <hyperlink ref="E12" location="'75-76-77-78'!A1" display="75-76-77-78"/>
    <hyperlink ref="G12" location="'79-80-81-82'!A1" display="79-80-81-82"/>
    <hyperlink ref="I12" location="'83-84-85-86'!A1" display="83-84-85-86"/>
    <hyperlink ref="K12" location="'87-88-89-90'!A1" display="87-88-89-90"/>
    <hyperlink ref="M12" location="'91-92-93-94'!A1" display="91-92-93-94"/>
    <hyperlink ref="E8" location="'moins 32'!A1" display="32-33-34"/>
    <hyperlink ref="I3:K3" location="VETERANS!A1" display="#VETERANS!A1"/>
    <hyperlink ref="O12" r:id="rId1" display="95-96-97-98"/>
    <hyperlink ref="I14:K14" r:id="rId2" display="INDEMNISATIONS%20VETERANS%20et%20GRAND%20PRIX%20AINES%202020.xls#'99 ET PLUS'!A1"/>
    <hyperlink ref="M3:O3" location="'% VETERANS'!A1" display="'% VETERANS'!A1"/>
  </hyperlinks>
  <printOptions horizontalCentered="1"/>
  <pageMargins left="0.11811023622047245" right="0.11811023622047245" top="0.35433070866141736" bottom="0.35433070866141736" header="0.31496062992125984" footer="0.31496062992125984"/>
  <pageSetup orientation="landscape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2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4.25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52</v>
      </c>
      <c r="F3" s="169"/>
      <c r="G3" s="28">
        <f>IF(_XLL.EST.IMPAIR($E$3),$E$3+1,$E$3)</f>
        <v>52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16</v>
      </c>
      <c r="K4" s="173"/>
    </row>
    <row r="5" spans="1:11" ht="19.5" customHeight="1" thickBot="1" thickTop="1">
      <c r="A5" s="178" t="s">
        <v>8</v>
      </c>
      <c r="B5" s="179"/>
      <c r="C5" s="179"/>
      <c r="D5" s="179"/>
      <c r="E5" s="180">
        <f>E2*E3+E4</f>
        <v>1180</v>
      </c>
      <c r="F5" s="180"/>
      <c r="G5" s="20"/>
      <c r="H5" s="170"/>
      <c r="I5" s="171"/>
      <c r="J5" s="174"/>
      <c r="K5" s="175"/>
    </row>
    <row r="6" spans="1:11" ht="10.5" customHeight="1" thickBot="1" thickTop="1">
      <c r="A6" s="21"/>
      <c r="B6" s="21"/>
      <c r="C6" s="21"/>
      <c r="D6" s="21"/>
      <c r="E6" s="22"/>
      <c r="F6" s="25"/>
      <c r="G6" s="20"/>
      <c r="H6" s="170"/>
      <c r="I6" s="171"/>
      <c r="J6" s="176"/>
      <c r="K6" s="177"/>
    </row>
    <row r="7" spans="1:7" ht="18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390</v>
      </c>
      <c r="F7" s="190"/>
      <c r="G7" s="18"/>
    </row>
    <row r="8" spans="1:7" ht="17.25">
      <c r="A8" s="191" t="s">
        <v>9</v>
      </c>
      <c r="B8" s="192"/>
      <c r="C8" s="192"/>
      <c r="D8" s="193"/>
      <c r="E8" s="194">
        <f>E5-E7</f>
        <v>790</v>
      </c>
      <c r="F8" s="195"/>
      <c r="G8" s="17"/>
    </row>
    <row r="9" spans="1:11" ht="17.25">
      <c r="A9" s="1"/>
      <c r="B9" s="5"/>
      <c r="C9" s="5"/>
      <c r="D9" s="6"/>
      <c r="E9" s="1"/>
      <c r="F9" s="1"/>
      <c r="G9" s="10"/>
      <c r="H9" s="29" t="s">
        <v>10</v>
      </c>
      <c r="I9" s="29" t="s">
        <v>6</v>
      </c>
      <c r="J9" s="30" t="s">
        <v>0</v>
      </c>
      <c r="K9" s="30" t="s">
        <v>11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5">
        <v>1</v>
      </c>
      <c r="J10" s="38">
        <v>0.16</v>
      </c>
      <c r="K10" s="39">
        <f>$E$8*J10</f>
        <v>126.4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5">
        <v>2</v>
      </c>
      <c r="J11" s="38">
        <v>0.15</v>
      </c>
      <c r="K11" s="39">
        <f aca="true" t="shared" si="0" ref="K11:K22">$E$8*J11</f>
        <v>118.5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5">
        <v>3</v>
      </c>
      <c r="J12" s="38">
        <v>0.13</v>
      </c>
      <c r="K12" s="39">
        <f t="shared" si="0"/>
        <v>102.7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4</v>
      </c>
      <c r="J13" s="38">
        <v>0.12</v>
      </c>
      <c r="K13" s="39">
        <f t="shared" si="0"/>
        <v>94.8</v>
      </c>
    </row>
    <row r="14" spans="1:11" ht="17.25">
      <c r="A14" s="218" t="s">
        <v>14</v>
      </c>
      <c r="B14" s="186" t="str">
        <f>$G$3/2&amp;" équipes"</f>
        <v>26 équipes</v>
      </c>
      <c r="C14" s="186" t="str">
        <f>$G$3/2&amp;" équipes"</f>
        <v>26 équipes</v>
      </c>
      <c r="D14" s="186" t="str">
        <f>$G$3/2&amp;" équipes"</f>
        <v>26 équipes</v>
      </c>
      <c r="E14" s="186" t="str">
        <f>$G$3/2&amp;" équipes"</f>
        <v>26 équipes</v>
      </c>
      <c r="F14" s="186" t="str">
        <f>$G$3/2&amp;" équipes"</f>
        <v>26 équipes</v>
      </c>
      <c r="G14" s="8"/>
      <c r="H14" s="52"/>
      <c r="I14" s="35">
        <v>5</v>
      </c>
      <c r="J14" s="38">
        <v>0.09</v>
      </c>
      <c r="K14" s="39">
        <f t="shared" si="0"/>
        <v>71.1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5">
        <v>6</v>
      </c>
      <c r="J15" s="38">
        <v>0.08</v>
      </c>
      <c r="K15" s="39">
        <f t="shared" si="0"/>
        <v>63.2</v>
      </c>
    </row>
    <row r="16" spans="1:11" ht="17.25">
      <c r="A16" s="211" t="s">
        <v>5</v>
      </c>
      <c r="B16" s="214">
        <f>B13*B19</f>
        <v>78</v>
      </c>
      <c r="C16" s="214">
        <f>C13*C19</f>
        <v>78</v>
      </c>
      <c r="D16" s="214">
        <f>D13*D19</f>
        <v>78</v>
      </c>
      <c r="E16" s="214">
        <f>E13*E19</f>
        <v>78</v>
      </c>
      <c r="F16" s="214">
        <f>F13*F19</f>
        <v>78</v>
      </c>
      <c r="G16" s="3"/>
      <c r="H16" s="52"/>
      <c r="I16" s="35">
        <v>7</v>
      </c>
      <c r="J16" s="38">
        <v>0.06</v>
      </c>
      <c r="K16" s="39">
        <f t="shared" si="0"/>
        <v>47.4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5">
        <v>8</v>
      </c>
      <c r="J17" s="38">
        <v>0.05</v>
      </c>
      <c r="K17" s="39">
        <f t="shared" si="0"/>
        <v>39.5</v>
      </c>
    </row>
    <row r="18" spans="1:11" ht="17.25">
      <c r="A18" s="213"/>
      <c r="B18" s="215">
        <f>B16+C16+D16+E16+F16</f>
        <v>390</v>
      </c>
      <c r="C18" s="216"/>
      <c r="D18" s="216"/>
      <c r="E18" s="216"/>
      <c r="F18" s="217"/>
      <c r="G18" s="3"/>
      <c r="H18" s="52"/>
      <c r="I18" s="35">
        <v>9</v>
      </c>
      <c r="J18" s="38">
        <v>0.04</v>
      </c>
      <c r="K18" s="39">
        <f t="shared" si="0"/>
        <v>31.6</v>
      </c>
    </row>
    <row r="19" spans="2:11" ht="18" thickBot="1">
      <c r="B19" s="13">
        <f>$G$3/2</f>
        <v>26</v>
      </c>
      <c r="C19" s="13">
        <f>$G$3/2</f>
        <v>26</v>
      </c>
      <c r="D19" s="13">
        <f>$G$3/2</f>
        <v>26</v>
      </c>
      <c r="E19" s="13">
        <f>$G$3/2</f>
        <v>26</v>
      </c>
      <c r="F19" s="13">
        <f>$G$3/2</f>
        <v>26</v>
      </c>
      <c r="G19" s="3"/>
      <c r="H19" s="52"/>
      <c r="I19" s="37">
        <v>10</v>
      </c>
      <c r="J19" s="38">
        <v>0.04</v>
      </c>
      <c r="K19" s="39">
        <f t="shared" si="0"/>
        <v>31.6</v>
      </c>
    </row>
    <row r="20" spans="2:11" ht="17.25">
      <c r="B20" s="205" t="s">
        <v>19</v>
      </c>
      <c r="C20" s="206"/>
      <c r="D20" s="207"/>
      <c r="G20" s="3"/>
      <c r="H20" s="52"/>
      <c r="I20" s="35">
        <v>11</v>
      </c>
      <c r="J20" s="38">
        <v>0.03</v>
      </c>
      <c r="K20" s="39">
        <f t="shared" si="0"/>
        <v>23.7</v>
      </c>
    </row>
    <row r="21" spans="2:11" ht="14.25" thickBot="1">
      <c r="B21" s="208"/>
      <c r="C21" s="209"/>
      <c r="D21" s="210"/>
      <c r="G21" s="1"/>
      <c r="H21" s="53"/>
      <c r="I21" s="35">
        <v>12</v>
      </c>
      <c r="J21" s="38">
        <v>0.03</v>
      </c>
      <c r="K21" s="39">
        <f t="shared" si="0"/>
        <v>23.7</v>
      </c>
    </row>
    <row r="22" spans="7:11" ht="13.5">
      <c r="G22" s="1"/>
      <c r="H22" s="53"/>
      <c r="I22" s="35">
        <v>13</v>
      </c>
      <c r="J22" s="38">
        <v>0.02</v>
      </c>
      <c r="K22" s="39">
        <f t="shared" si="0"/>
        <v>15.8</v>
      </c>
    </row>
    <row r="23" spans="1:11" ht="13.5">
      <c r="A23" s="75"/>
      <c r="J23" s="40">
        <f>SUM(J10:J22)</f>
        <v>1.0000000000000002</v>
      </c>
      <c r="K23" s="41">
        <f>SUM(K10:K22)</f>
        <v>790.0000000000001</v>
      </c>
    </row>
    <row r="24" spans="1:5" ht="13.5">
      <c r="A24" s="47">
        <v>51</v>
      </c>
      <c r="C24" s="48">
        <f>'moins 32'!C24</f>
        <v>15</v>
      </c>
      <c r="D24" s="48">
        <f>'moins 32'!D24</f>
        <v>3</v>
      </c>
      <c r="E24" s="48" t="str">
        <f>'moins 32'!E24</f>
        <v>Triplette</v>
      </c>
    </row>
    <row r="25" spans="1:5" ht="13.5">
      <c r="A25" s="47">
        <v>52</v>
      </c>
      <c r="C25" s="48">
        <f>'moins 32'!C25</f>
        <v>13.5</v>
      </c>
      <c r="D25" s="48">
        <f>'moins 32'!D25</f>
        <v>4</v>
      </c>
      <c r="E25" s="48" t="str">
        <f>'moins 32'!E25</f>
        <v>Doublette</v>
      </c>
    </row>
    <row r="26" spans="1:5" ht="13.5">
      <c r="A26" s="47">
        <v>53</v>
      </c>
      <c r="C26" s="48">
        <f>'moins 32'!C26</f>
        <v>12</v>
      </c>
      <c r="D26" s="48">
        <f>'moins 32'!D26</f>
        <v>5</v>
      </c>
      <c r="E26" s="47"/>
    </row>
    <row r="27" spans="1:5" ht="13.5">
      <c r="A27" s="47">
        <v>54</v>
      </c>
      <c r="C27" s="48">
        <f>'moins 32'!C27</f>
        <v>10</v>
      </c>
      <c r="D27" s="48">
        <f>'moins 32'!D27</f>
        <v>0</v>
      </c>
      <c r="E27" s="47"/>
    </row>
    <row r="28" spans="1:5" ht="13.5">
      <c r="A28" s="75"/>
      <c r="C28" s="48">
        <f>'moins 32'!C28</f>
        <v>8</v>
      </c>
      <c r="D28" s="48"/>
      <c r="E28" s="47"/>
    </row>
    <row r="29" spans="3:5" ht="13.5">
      <c r="C29" s="48">
        <f>'moins 32'!C29</f>
        <v>0</v>
      </c>
      <c r="D29" s="47"/>
      <c r="E29" s="47"/>
    </row>
    <row r="30" ht="13.5">
      <c r="C30" s="48">
        <f>'moins 32'!C30</f>
        <v>0</v>
      </c>
    </row>
    <row r="31" ht="13.5">
      <c r="C31" s="48">
        <f>'moins 32'!C31</f>
        <v>0</v>
      </c>
    </row>
    <row r="32" ht="13.5">
      <c r="C32" s="48">
        <f>'moins 32'!C32</f>
        <v>0</v>
      </c>
    </row>
  </sheetData>
  <sheetProtection password="F81A" sheet="1" selectLockedCells="1"/>
  <mergeCells count="35">
    <mergeCell ref="B18:F18"/>
    <mergeCell ref="B16:B17"/>
    <mergeCell ref="C16:C17"/>
    <mergeCell ref="D16:D17"/>
    <mergeCell ref="E16:E17"/>
    <mergeCell ref="C10:C12"/>
    <mergeCell ref="C14:C15"/>
    <mergeCell ref="D14:D15"/>
    <mergeCell ref="E14:E15"/>
    <mergeCell ref="H2:I3"/>
    <mergeCell ref="E5:F5"/>
    <mergeCell ref="J2:K3"/>
    <mergeCell ref="H4:I6"/>
    <mergeCell ref="J4:K6"/>
    <mergeCell ref="F14:F15"/>
    <mergeCell ref="B20:D21"/>
    <mergeCell ref="A2:D2"/>
    <mergeCell ref="E2:F2"/>
    <mergeCell ref="A3:D3"/>
    <mergeCell ref="E3:F3"/>
    <mergeCell ref="E10:E12"/>
    <mergeCell ref="F10:F12"/>
    <mergeCell ref="A14:A15"/>
    <mergeCell ref="B14:B15"/>
    <mergeCell ref="A7:D7"/>
    <mergeCell ref="A4:D4"/>
    <mergeCell ref="E4:F4"/>
    <mergeCell ref="A5:D5"/>
    <mergeCell ref="F16:F17"/>
    <mergeCell ref="B10:B12"/>
    <mergeCell ref="D10:D12"/>
    <mergeCell ref="E7:F7"/>
    <mergeCell ref="A8:D8"/>
    <mergeCell ref="E8:F8"/>
    <mergeCell ref="A16:A18"/>
  </mergeCells>
  <conditionalFormatting sqref="F13:F17">
    <cfRule type="expression" priority="37" dxfId="436">
      <formula>$F$13=0</formula>
    </cfRule>
  </conditionalFormatting>
  <conditionalFormatting sqref="F10:F12">
    <cfRule type="expression" priority="36" dxfId="437">
      <formula>$F$13=0</formula>
    </cfRule>
  </conditionalFormatting>
  <conditionalFormatting sqref="B18:F18 B13:E17 K10:K22">
    <cfRule type="expression" priority="35" dxfId="436">
      <formula>$H$4&lt;3</formula>
    </cfRule>
  </conditionalFormatting>
  <conditionalFormatting sqref="E7:F8">
    <cfRule type="expression" priority="33" dxfId="436">
      <formula>$H$4&gt;5</formula>
    </cfRule>
    <cfRule type="expression" priority="34" dxfId="436">
      <formula>$H$4&lt;3</formula>
    </cfRule>
  </conditionalFormatting>
  <conditionalFormatting sqref="B13:E17 B18:F18 K10:K22">
    <cfRule type="expression" priority="32" dxfId="436">
      <formula>$H$4&gt;5</formula>
    </cfRule>
  </conditionalFormatting>
  <conditionalFormatting sqref="E13:E17">
    <cfRule type="expression" priority="29" dxfId="436">
      <formula>$H$4=3</formula>
    </cfRule>
  </conditionalFormatting>
  <conditionalFormatting sqref="E10:E12">
    <cfRule type="expression" priority="27" dxfId="437">
      <formula>$H$4&gt;5</formula>
    </cfRule>
    <cfRule type="expression" priority="28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errorStyle="warning" type="list" allowBlank="1" showInputMessage="1" showErrorMessage="1" error="13.50 OU 12 EUROS PAR TRIPLETTE" sqref="E2:F2">
      <formula1>$C$24:$C$28</formula1>
    </dataValidation>
    <dataValidation type="list" allowBlank="1" showInputMessage="1" showErrorMessage="1" errorTitle="3 4 5 " error="NOMBRE DE PARTIES 3 - 4 OU 5 " sqref="H4">
      <formula1>$D$24:$D$26</formula1>
    </dataValidation>
    <dataValidation type="list" allowBlank="1" showInputMessage="1" showErrorMessage="1" sqref="E3:F3">
      <formula1>$A$24:$A$28</formula1>
    </dataValidation>
    <dataValidation type="list" allowBlank="1" showInputMessage="1" showErrorMessage="1" errorTitle="3 4 5 " error="doublette ou triplette " sqref="J4:K6">
      <formula1>$E$24:$E$26</formula1>
    </dataValidation>
  </dataValidations>
  <hyperlinks>
    <hyperlink ref="B20:D21" location="Accueil!A1" display="#Accueil!A1"/>
  </hyperlinks>
  <printOptions horizontalCentered="1" verticalCentered="1"/>
  <pageMargins left="0.11811023622047245" right="0.11811023622047245" top="0.5511811023622047" bottom="0.15748031496062992" header="0.31496062992125984" footer="0.11811023622047245"/>
  <pageSetup orientation="landscape" paperSize="9" r:id="rId1"/>
  <headerFooter>
    <oddHeader>&amp;C&amp;"Arial,Gras"&amp;18&amp;F</oddHeader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4.25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56</v>
      </c>
      <c r="F3" s="169"/>
      <c r="G3" s="28">
        <f>IF(_XLL.EST.IMPAIR($E$3),$E$3+1,$E$3)</f>
        <v>56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16</v>
      </c>
      <c r="K4" s="173"/>
    </row>
    <row r="5" spans="1:11" ht="19.5" customHeight="1" thickBot="1" thickTop="1">
      <c r="A5" s="178" t="s">
        <v>8</v>
      </c>
      <c r="B5" s="179"/>
      <c r="C5" s="179"/>
      <c r="D5" s="179"/>
      <c r="E5" s="180">
        <f>E2*E3+E4</f>
        <v>1240</v>
      </c>
      <c r="F5" s="180"/>
      <c r="G5" s="20"/>
      <c r="H5" s="170"/>
      <c r="I5" s="171"/>
      <c r="J5" s="174"/>
      <c r="K5" s="175"/>
    </row>
    <row r="6" spans="1:11" ht="13.5" customHeight="1" thickBot="1" thickTop="1">
      <c r="A6" s="21"/>
      <c r="B6" s="21"/>
      <c r="C6" s="21"/>
      <c r="D6" s="21"/>
      <c r="E6" s="22"/>
      <c r="F6" s="25"/>
      <c r="G6" s="20"/>
      <c r="H6" s="170"/>
      <c r="I6" s="171"/>
      <c r="J6" s="176"/>
      <c r="K6" s="177"/>
    </row>
    <row r="7" spans="1:7" ht="18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420</v>
      </c>
      <c r="F7" s="190"/>
      <c r="G7" s="18"/>
    </row>
    <row r="8" spans="1:7" ht="17.25">
      <c r="A8" s="191" t="s">
        <v>9</v>
      </c>
      <c r="B8" s="192"/>
      <c r="C8" s="192"/>
      <c r="D8" s="193"/>
      <c r="E8" s="194">
        <f>E5-E7</f>
        <v>820</v>
      </c>
      <c r="F8" s="195"/>
      <c r="G8" s="17"/>
    </row>
    <row r="9" spans="1:11" ht="17.25">
      <c r="A9" s="1"/>
      <c r="B9" s="5"/>
      <c r="C9" s="5"/>
      <c r="D9" s="6"/>
      <c r="E9" s="1"/>
      <c r="F9" s="1"/>
      <c r="G9" s="10"/>
      <c r="H9" s="29" t="s">
        <v>10</v>
      </c>
      <c r="I9" s="29" t="s">
        <v>6</v>
      </c>
      <c r="J9" s="30" t="s">
        <v>0</v>
      </c>
      <c r="K9" s="30" t="s">
        <v>11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5">
        <v>1</v>
      </c>
      <c r="J10" s="38">
        <v>0.16</v>
      </c>
      <c r="K10" s="39">
        <f>$E$8*J10</f>
        <v>131.2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5">
        <v>2</v>
      </c>
      <c r="J11" s="38">
        <v>0.15</v>
      </c>
      <c r="K11" s="39">
        <f aca="true" t="shared" si="0" ref="K11:K23">$E$8*J11</f>
        <v>123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5">
        <v>3</v>
      </c>
      <c r="J12" s="38">
        <v>0.13</v>
      </c>
      <c r="K12" s="39">
        <f t="shared" si="0"/>
        <v>106.60000000000001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4</v>
      </c>
      <c r="J13" s="38">
        <v>0.11</v>
      </c>
      <c r="K13" s="39">
        <f t="shared" si="0"/>
        <v>90.2</v>
      </c>
    </row>
    <row r="14" spans="1:11" ht="17.25">
      <c r="A14" s="218" t="s">
        <v>14</v>
      </c>
      <c r="B14" s="186" t="str">
        <f>$G$3/2&amp;" équipes"</f>
        <v>28 équipes</v>
      </c>
      <c r="C14" s="186" t="str">
        <f>$G$3/2&amp;" équipes"</f>
        <v>28 équipes</v>
      </c>
      <c r="D14" s="186" t="str">
        <f>$G$3/2&amp;" équipes"</f>
        <v>28 équipes</v>
      </c>
      <c r="E14" s="186" t="str">
        <f>$G$3/2&amp;" équipes"</f>
        <v>28 équipes</v>
      </c>
      <c r="F14" s="186" t="str">
        <f>$G$3/2&amp;" équipes"</f>
        <v>28 équipes</v>
      </c>
      <c r="G14" s="8"/>
      <c r="H14" s="52"/>
      <c r="I14" s="35">
        <v>5</v>
      </c>
      <c r="J14" s="38">
        <v>0.09</v>
      </c>
      <c r="K14" s="39">
        <f t="shared" si="0"/>
        <v>73.8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5">
        <v>6</v>
      </c>
      <c r="J15" s="38">
        <v>0.07</v>
      </c>
      <c r="K15" s="39">
        <f t="shared" si="0"/>
        <v>57.400000000000006</v>
      </c>
    </row>
    <row r="16" spans="1:11" ht="17.25">
      <c r="A16" s="211" t="s">
        <v>5</v>
      </c>
      <c r="B16" s="214">
        <f>B13*B19</f>
        <v>84</v>
      </c>
      <c r="C16" s="214">
        <f>C13*C19</f>
        <v>84</v>
      </c>
      <c r="D16" s="214">
        <f>D13*D19</f>
        <v>84</v>
      </c>
      <c r="E16" s="214">
        <f>E13*E19</f>
        <v>84</v>
      </c>
      <c r="F16" s="214">
        <f>F13*F19</f>
        <v>84</v>
      </c>
      <c r="G16" s="3"/>
      <c r="H16" s="52"/>
      <c r="I16" s="35">
        <v>7</v>
      </c>
      <c r="J16" s="38">
        <v>0.05</v>
      </c>
      <c r="K16" s="39">
        <f t="shared" si="0"/>
        <v>41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5">
        <v>8</v>
      </c>
      <c r="J17" s="38">
        <v>0.05</v>
      </c>
      <c r="K17" s="39">
        <f t="shared" si="0"/>
        <v>41</v>
      </c>
    </row>
    <row r="18" spans="1:11" ht="17.25">
      <c r="A18" s="213"/>
      <c r="B18" s="215">
        <f>B16+C16+D16+E16+F16</f>
        <v>420</v>
      </c>
      <c r="C18" s="216"/>
      <c r="D18" s="216"/>
      <c r="E18" s="216"/>
      <c r="F18" s="217"/>
      <c r="G18" s="3"/>
      <c r="H18" s="52"/>
      <c r="I18" s="35">
        <v>9</v>
      </c>
      <c r="J18" s="38">
        <v>0.04</v>
      </c>
      <c r="K18" s="39">
        <f t="shared" si="0"/>
        <v>32.8</v>
      </c>
    </row>
    <row r="19" spans="2:11" ht="18" thickBot="1">
      <c r="B19" s="13">
        <f>$G$3/2</f>
        <v>28</v>
      </c>
      <c r="C19" s="13">
        <f>$G$3/2</f>
        <v>28</v>
      </c>
      <c r="D19" s="13">
        <f>$G$3/2</f>
        <v>28</v>
      </c>
      <c r="E19" s="13">
        <f>$G$3/2</f>
        <v>28</v>
      </c>
      <c r="F19" s="13">
        <f>$G$3/2</f>
        <v>28</v>
      </c>
      <c r="G19" s="3"/>
      <c r="H19" s="52"/>
      <c r="I19" s="37">
        <v>10</v>
      </c>
      <c r="J19" s="38">
        <v>0.04</v>
      </c>
      <c r="K19" s="39">
        <f t="shared" si="0"/>
        <v>32.8</v>
      </c>
    </row>
    <row r="20" spans="2:11" ht="17.25">
      <c r="B20" s="205" t="s">
        <v>19</v>
      </c>
      <c r="C20" s="206"/>
      <c r="D20" s="207"/>
      <c r="G20" s="3"/>
      <c r="H20" s="52"/>
      <c r="I20" s="35">
        <v>11</v>
      </c>
      <c r="J20" s="38">
        <v>0.03</v>
      </c>
      <c r="K20" s="39">
        <f t="shared" si="0"/>
        <v>24.599999999999998</v>
      </c>
    </row>
    <row r="21" spans="1:11" ht="14.25" thickBot="1">
      <c r="A21" s="75"/>
      <c r="B21" s="208"/>
      <c r="C21" s="209"/>
      <c r="D21" s="210"/>
      <c r="G21" s="1"/>
      <c r="H21" s="53"/>
      <c r="I21" s="35">
        <v>12</v>
      </c>
      <c r="J21" s="38">
        <v>0.03</v>
      </c>
      <c r="K21" s="39">
        <f t="shared" si="0"/>
        <v>24.599999999999998</v>
      </c>
    </row>
    <row r="22" spans="1:11" ht="13.5">
      <c r="A22" s="75"/>
      <c r="C22" s="75"/>
      <c r="G22" s="1"/>
      <c r="H22" s="53"/>
      <c r="I22" s="35">
        <v>13</v>
      </c>
      <c r="J22" s="38">
        <v>0.03</v>
      </c>
      <c r="K22" s="39">
        <f t="shared" si="0"/>
        <v>24.599999999999998</v>
      </c>
    </row>
    <row r="23" spans="1:11" ht="13.5">
      <c r="A23" s="75"/>
      <c r="C23" s="75"/>
      <c r="H23" s="53"/>
      <c r="I23" s="35">
        <v>14</v>
      </c>
      <c r="J23" s="38">
        <v>0.02</v>
      </c>
      <c r="K23" s="39">
        <f t="shared" si="0"/>
        <v>16.4</v>
      </c>
    </row>
    <row r="24" spans="1:11" ht="13.5">
      <c r="A24" s="47">
        <v>55</v>
      </c>
      <c r="C24" s="48">
        <f>'moins 32'!C24</f>
        <v>15</v>
      </c>
      <c r="D24" s="48">
        <f>'moins 32'!D24</f>
        <v>3</v>
      </c>
      <c r="E24" s="48" t="str">
        <f>'moins 32'!E24</f>
        <v>Triplette</v>
      </c>
      <c r="J24" s="40">
        <f>SUM(J10:J23)</f>
        <v>1.0000000000000002</v>
      </c>
      <c r="K24" s="41">
        <f>SUM(K10:K23)</f>
        <v>819.9999999999999</v>
      </c>
    </row>
    <row r="25" spans="1:5" ht="13.5">
      <c r="A25" s="47">
        <v>56</v>
      </c>
      <c r="C25" s="48">
        <f>'moins 32'!C25</f>
        <v>13.5</v>
      </c>
      <c r="D25" s="48">
        <f>'moins 32'!D25</f>
        <v>4</v>
      </c>
      <c r="E25" s="48" t="str">
        <f>'moins 32'!E25</f>
        <v>Doublette</v>
      </c>
    </row>
    <row r="26" spans="1:5" ht="13.5">
      <c r="A26" s="47">
        <v>57</v>
      </c>
      <c r="C26" s="48">
        <f>'moins 32'!C26</f>
        <v>12</v>
      </c>
      <c r="D26" s="48">
        <f>'moins 32'!D26</f>
        <v>5</v>
      </c>
      <c r="E26" s="47"/>
    </row>
    <row r="27" spans="1:5" ht="13.5">
      <c r="A27" s="47">
        <v>58</v>
      </c>
      <c r="C27" s="48">
        <f>'moins 32'!C27</f>
        <v>10</v>
      </c>
      <c r="D27" s="48">
        <f>'moins 32'!D27</f>
        <v>0</v>
      </c>
      <c r="E27" s="47"/>
    </row>
    <row r="28" spans="1:5" ht="13.5">
      <c r="A28" s="75"/>
      <c r="C28" s="48">
        <f>'moins 32'!C28</f>
        <v>8</v>
      </c>
      <c r="D28" s="48"/>
      <c r="E28" s="47"/>
    </row>
    <row r="29" spans="1:5" ht="13.5">
      <c r="A29" s="75"/>
      <c r="C29" s="47"/>
      <c r="D29" s="47"/>
      <c r="E29" s="47"/>
    </row>
    <row r="30" spans="1:5" ht="13.5">
      <c r="A30" s="75"/>
      <c r="C30" s="47"/>
      <c r="D30" s="47"/>
      <c r="E30" s="47"/>
    </row>
  </sheetData>
  <sheetProtection password="F81A" sheet="1" selectLockedCells="1"/>
  <mergeCells count="35">
    <mergeCell ref="J2:K3"/>
    <mergeCell ref="H4:I6"/>
    <mergeCell ref="J4:K6"/>
    <mergeCell ref="B18:F18"/>
    <mergeCell ref="B10:B12"/>
    <mergeCell ref="C10:C12"/>
    <mergeCell ref="D10:D12"/>
    <mergeCell ref="E10:E12"/>
    <mergeCell ref="F10:F12"/>
    <mergeCell ref="A8:D8"/>
    <mergeCell ref="H2:I3"/>
    <mergeCell ref="A2:D2"/>
    <mergeCell ref="E2:F2"/>
    <mergeCell ref="F16:F17"/>
    <mergeCell ref="A14:A15"/>
    <mergeCell ref="E14:E15"/>
    <mergeCell ref="A16:A18"/>
    <mergeCell ref="B16:B17"/>
    <mergeCell ref="B14:B15"/>
    <mergeCell ref="D14:D15"/>
    <mergeCell ref="B20:D21"/>
    <mergeCell ref="C16:C17"/>
    <mergeCell ref="D16:D17"/>
    <mergeCell ref="A7:D7"/>
    <mergeCell ref="E16:E17"/>
    <mergeCell ref="F14:F15"/>
    <mergeCell ref="E7:F7"/>
    <mergeCell ref="E8:F8"/>
    <mergeCell ref="C14:C15"/>
    <mergeCell ref="A3:D3"/>
    <mergeCell ref="E3:F3"/>
    <mergeCell ref="A4:D4"/>
    <mergeCell ref="E4:F4"/>
    <mergeCell ref="A5:D5"/>
    <mergeCell ref="E5:F5"/>
  </mergeCells>
  <conditionalFormatting sqref="F13:F17">
    <cfRule type="expression" priority="37" dxfId="436">
      <formula>$F$13=0</formula>
    </cfRule>
  </conditionalFormatting>
  <conditionalFormatting sqref="F10:F12">
    <cfRule type="expression" priority="36" dxfId="437">
      <formula>$F$13=0</formula>
    </cfRule>
  </conditionalFormatting>
  <conditionalFormatting sqref="B18:F18 B13:E17 K10:K23">
    <cfRule type="expression" priority="35" dxfId="436">
      <formula>$H$4&lt;3</formula>
    </cfRule>
  </conditionalFormatting>
  <conditionalFormatting sqref="E7:F8">
    <cfRule type="expression" priority="33" dxfId="436">
      <formula>$H$4&gt;5</formula>
    </cfRule>
    <cfRule type="expression" priority="34" dxfId="436">
      <formula>$H$4&lt;3</formula>
    </cfRule>
  </conditionalFormatting>
  <conditionalFormatting sqref="B13:E17 B18:F18 K10:K23">
    <cfRule type="expression" priority="32" dxfId="436">
      <formula>$H$4&gt;5</formula>
    </cfRule>
  </conditionalFormatting>
  <conditionalFormatting sqref="E13:E17">
    <cfRule type="expression" priority="29" dxfId="436">
      <formula>$H$4=3</formula>
    </cfRule>
  </conditionalFormatting>
  <conditionalFormatting sqref="E10:E12">
    <cfRule type="expression" priority="27" dxfId="437">
      <formula>$H$4&gt;5</formula>
    </cfRule>
    <cfRule type="expression" priority="28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type="list" allowBlank="1" showInputMessage="1" showErrorMessage="1" errorTitle="3 4 5 " error="NOMBRE DE PARTIES 3 - 4 OU 5 " sqref="H4">
      <formula1>$D$24:$D$26</formula1>
    </dataValidation>
    <dataValidation errorStyle="warning" type="list" allowBlank="1" showInputMessage="1" showErrorMessage="1" error="13.50 OU 12 EUROS PAR TRIPLETTE" sqref="E2:F2">
      <formula1>$C$24:$C$28</formula1>
    </dataValidation>
    <dataValidation type="list" allowBlank="1" showInputMessage="1" showErrorMessage="1" sqref="E3:F3">
      <formula1>$A$24:$A$28</formula1>
    </dataValidation>
    <dataValidation type="list" allowBlank="1" showInputMessage="1" showErrorMessage="1" errorTitle="3 4 5 " error="doublette ou triplette " sqref="J4:K6">
      <formula1>$E$24:$E$26</formula1>
    </dataValidation>
  </dataValidations>
  <hyperlinks>
    <hyperlink ref="B20:D21" location="Accueil!A1" display="#Accueil!A1"/>
  </hyperlinks>
  <printOptions horizontalCentered="1" verticalCentered="1"/>
  <pageMargins left="0.11811023622047245" right="0.11811023622047245" top="0.15748031496062992" bottom="0.15748031496062992" header="0.5118110236220472" footer="0.11811023622047245"/>
  <pageSetup orientation="landscape" paperSize="9" r:id="rId1"/>
  <headerFooter>
    <oddHeader>&amp;C&amp;"Arial,Gras"&amp;18&amp;F</oddHeader>
    <oddFooter>&amp;L&amp;D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4.25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60</v>
      </c>
      <c r="F3" s="169"/>
      <c r="G3" s="28">
        <f>IF(_XLL.EST.IMPAIR($E$3),$E$3+1,$E$3)</f>
        <v>60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16</v>
      </c>
      <c r="K4" s="173"/>
    </row>
    <row r="5" spans="1:11" ht="19.5" customHeight="1" thickBot="1" thickTop="1">
      <c r="A5" s="178" t="s">
        <v>8</v>
      </c>
      <c r="B5" s="179"/>
      <c r="C5" s="179"/>
      <c r="D5" s="179"/>
      <c r="E5" s="226">
        <f>E2*E3+E4</f>
        <v>1300</v>
      </c>
      <c r="F5" s="226"/>
      <c r="G5" s="20"/>
      <c r="H5" s="170"/>
      <c r="I5" s="171"/>
      <c r="J5" s="174"/>
      <c r="K5" s="175"/>
    </row>
    <row r="6" spans="1:11" ht="10.5" customHeight="1" thickBot="1" thickTop="1">
      <c r="A6" s="21"/>
      <c r="B6" s="21"/>
      <c r="C6" s="21"/>
      <c r="D6" s="21"/>
      <c r="E6" s="22"/>
      <c r="F6" s="25"/>
      <c r="G6" s="20"/>
      <c r="H6" s="170"/>
      <c r="I6" s="171"/>
      <c r="J6" s="176"/>
      <c r="K6" s="177"/>
    </row>
    <row r="7" spans="1:7" ht="18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450</v>
      </c>
      <c r="F7" s="190"/>
      <c r="G7" s="18"/>
    </row>
    <row r="8" spans="1:7" ht="17.25">
      <c r="A8" s="191" t="s">
        <v>9</v>
      </c>
      <c r="B8" s="192"/>
      <c r="C8" s="192"/>
      <c r="D8" s="193"/>
      <c r="E8" s="194">
        <f>E5-E7</f>
        <v>850</v>
      </c>
      <c r="F8" s="195"/>
      <c r="G8" s="17"/>
    </row>
    <row r="9" spans="1:11" ht="17.25">
      <c r="A9" s="1"/>
      <c r="B9" s="5"/>
      <c r="C9" s="5"/>
      <c r="D9" s="6"/>
      <c r="E9" s="1"/>
      <c r="F9" s="1"/>
      <c r="G9" s="10"/>
      <c r="H9" s="29" t="s">
        <v>10</v>
      </c>
      <c r="I9" s="29" t="s">
        <v>6</v>
      </c>
      <c r="J9" s="30" t="s">
        <v>0</v>
      </c>
      <c r="K9" s="30" t="s">
        <v>11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5">
        <v>1</v>
      </c>
      <c r="J10" s="38">
        <v>0.15</v>
      </c>
      <c r="K10" s="39">
        <f>$E$8*J10</f>
        <v>127.5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5">
        <v>2</v>
      </c>
      <c r="J11" s="38">
        <v>0.14</v>
      </c>
      <c r="K11" s="39">
        <f aca="true" t="shared" si="0" ref="K11:K24">$E$8*J11</f>
        <v>119.00000000000001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5">
        <v>3</v>
      </c>
      <c r="J12" s="38">
        <v>0.11</v>
      </c>
      <c r="K12" s="39">
        <f t="shared" si="0"/>
        <v>93.5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4</v>
      </c>
      <c r="J13" s="38">
        <v>0.1</v>
      </c>
      <c r="K13" s="39">
        <f t="shared" si="0"/>
        <v>85</v>
      </c>
    </row>
    <row r="14" spans="1:11" ht="17.25">
      <c r="A14" s="218" t="s">
        <v>14</v>
      </c>
      <c r="B14" s="186" t="str">
        <f>$G$3/2&amp;" équipes"</f>
        <v>30 équipes</v>
      </c>
      <c r="C14" s="186" t="str">
        <f>$G$3/2&amp;" équipes"</f>
        <v>30 équipes</v>
      </c>
      <c r="D14" s="186" t="str">
        <f>$G$3/2&amp;" équipes"</f>
        <v>30 équipes</v>
      </c>
      <c r="E14" s="186" t="str">
        <f>$G$3/2&amp;" équipes"</f>
        <v>30 équipes</v>
      </c>
      <c r="F14" s="186" t="str">
        <f>$G$3/2&amp;" équipes"</f>
        <v>30 équipes</v>
      </c>
      <c r="G14" s="8"/>
      <c r="H14" s="52"/>
      <c r="I14" s="35">
        <v>5</v>
      </c>
      <c r="J14" s="38">
        <v>0.09</v>
      </c>
      <c r="K14" s="39">
        <f t="shared" si="0"/>
        <v>76.5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5">
        <v>6</v>
      </c>
      <c r="J15" s="38">
        <v>0.08</v>
      </c>
      <c r="K15" s="39">
        <f t="shared" si="0"/>
        <v>68</v>
      </c>
    </row>
    <row r="16" spans="1:11" ht="17.25">
      <c r="A16" s="211" t="s">
        <v>5</v>
      </c>
      <c r="B16" s="214">
        <f>B13*B19</f>
        <v>90</v>
      </c>
      <c r="C16" s="214">
        <f>C13*C19</f>
        <v>90</v>
      </c>
      <c r="D16" s="214">
        <f>D13*D19</f>
        <v>90</v>
      </c>
      <c r="E16" s="214">
        <f>E13*E19</f>
        <v>90</v>
      </c>
      <c r="F16" s="214">
        <f>F13*F19</f>
        <v>90</v>
      </c>
      <c r="G16" s="3"/>
      <c r="H16" s="52"/>
      <c r="I16" s="35">
        <v>7</v>
      </c>
      <c r="J16" s="38">
        <v>0.06</v>
      </c>
      <c r="K16" s="39">
        <f t="shared" si="0"/>
        <v>51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5">
        <v>8</v>
      </c>
      <c r="J17" s="38">
        <v>0.05</v>
      </c>
      <c r="K17" s="39">
        <f t="shared" si="0"/>
        <v>42.5</v>
      </c>
    </row>
    <row r="18" spans="1:11" ht="17.25">
      <c r="A18" s="213"/>
      <c r="B18" s="215">
        <f>B16+C16+D16+E16+F16</f>
        <v>450</v>
      </c>
      <c r="C18" s="216"/>
      <c r="D18" s="216"/>
      <c r="E18" s="216"/>
      <c r="F18" s="217"/>
      <c r="G18" s="3"/>
      <c r="H18" s="52"/>
      <c r="I18" s="35">
        <v>9</v>
      </c>
      <c r="J18" s="38">
        <v>0.04</v>
      </c>
      <c r="K18" s="39">
        <f t="shared" si="0"/>
        <v>34</v>
      </c>
    </row>
    <row r="19" spans="2:11" ht="18" thickBot="1">
      <c r="B19" s="13">
        <f>$G$3/2</f>
        <v>30</v>
      </c>
      <c r="C19" s="13">
        <f>$G$3/2</f>
        <v>30</v>
      </c>
      <c r="D19" s="13">
        <f>$G$3/2</f>
        <v>30</v>
      </c>
      <c r="E19" s="13">
        <f>$G$3/2</f>
        <v>30</v>
      </c>
      <c r="F19" s="13">
        <f>$G$3/2</f>
        <v>30</v>
      </c>
      <c r="G19" s="3"/>
      <c r="H19" s="52"/>
      <c r="I19" s="37">
        <v>10</v>
      </c>
      <c r="J19" s="38">
        <v>0.04</v>
      </c>
      <c r="K19" s="39">
        <f t="shared" si="0"/>
        <v>34</v>
      </c>
    </row>
    <row r="20" spans="2:11" ht="17.25">
      <c r="B20" s="205" t="s">
        <v>19</v>
      </c>
      <c r="C20" s="206"/>
      <c r="D20" s="207"/>
      <c r="G20" s="3"/>
      <c r="H20" s="52"/>
      <c r="I20" s="35">
        <v>11</v>
      </c>
      <c r="J20" s="38">
        <v>0.04</v>
      </c>
      <c r="K20" s="39">
        <f t="shared" si="0"/>
        <v>34</v>
      </c>
    </row>
    <row r="21" spans="2:11" ht="14.25" thickBot="1">
      <c r="B21" s="208"/>
      <c r="C21" s="209"/>
      <c r="D21" s="210"/>
      <c r="G21" s="1"/>
      <c r="H21" s="53"/>
      <c r="I21" s="35">
        <v>12</v>
      </c>
      <c r="J21" s="38">
        <v>0.03</v>
      </c>
      <c r="K21" s="39">
        <f t="shared" si="0"/>
        <v>25.5</v>
      </c>
    </row>
    <row r="22" spans="7:11" ht="13.5">
      <c r="G22" s="1"/>
      <c r="H22" s="53"/>
      <c r="I22" s="35">
        <v>13</v>
      </c>
      <c r="J22" s="38">
        <v>0.03</v>
      </c>
      <c r="K22" s="39">
        <f t="shared" si="0"/>
        <v>25.5</v>
      </c>
    </row>
    <row r="23" spans="1:11" ht="13.5">
      <c r="A23" s="78"/>
      <c r="H23" s="53"/>
      <c r="I23" s="35">
        <v>14</v>
      </c>
      <c r="J23" s="38">
        <v>0.02</v>
      </c>
      <c r="K23" s="39">
        <f t="shared" si="0"/>
        <v>17</v>
      </c>
    </row>
    <row r="24" spans="1:11" ht="13.5">
      <c r="A24" s="47">
        <v>59</v>
      </c>
      <c r="C24" s="48">
        <f>'moins 32'!C24</f>
        <v>15</v>
      </c>
      <c r="D24" s="48">
        <f>'moins 32'!D24</f>
        <v>3</v>
      </c>
      <c r="E24" s="48" t="str">
        <f>'moins 32'!E24</f>
        <v>Triplette</v>
      </c>
      <c r="H24" s="53"/>
      <c r="I24" s="35">
        <v>15</v>
      </c>
      <c r="J24" s="38">
        <v>0.02</v>
      </c>
      <c r="K24" s="39">
        <f t="shared" si="0"/>
        <v>17</v>
      </c>
    </row>
    <row r="25" spans="1:11" ht="13.5">
      <c r="A25" s="47">
        <v>60</v>
      </c>
      <c r="C25" s="48">
        <f>'moins 32'!C25</f>
        <v>13.5</v>
      </c>
      <c r="D25" s="48">
        <f>'moins 32'!D25</f>
        <v>4</v>
      </c>
      <c r="E25" s="48" t="str">
        <f>'moins 32'!E25</f>
        <v>Doublette</v>
      </c>
      <c r="J25" s="40">
        <f>SUM(J10:J24)</f>
        <v>1.0000000000000002</v>
      </c>
      <c r="K25" s="41">
        <f>SUM(K10:K24)</f>
        <v>850</v>
      </c>
    </row>
    <row r="26" spans="1:5" ht="13.5">
      <c r="A26" s="47">
        <v>61</v>
      </c>
      <c r="C26" s="48">
        <f>'moins 32'!C26</f>
        <v>12</v>
      </c>
      <c r="D26" s="48">
        <f>'moins 32'!D26</f>
        <v>5</v>
      </c>
      <c r="E26" s="47"/>
    </row>
    <row r="27" spans="1:5" ht="13.5">
      <c r="A27" s="47">
        <v>62</v>
      </c>
      <c r="C27" s="48">
        <f>'moins 32'!C27</f>
        <v>10</v>
      </c>
      <c r="D27" s="48">
        <f>'moins 32'!D27</f>
        <v>0</v>
      </c>
      <c r="E27" s="47"/>
    </row>
    <row r="28" spans="1:5" ht="13.5">
      <c r="A28" s="47"/>
      <c r="C28" s="48">
        <f>'moins 32'!C28</f>
        <v>8</v>
      </c>
      <c r="D28" s="48"/>
      <c r="E28" s="47"/>
    </row>
    <row r="29" ht="13.5">
      <c r="A29" s="78"/>
    </row>
    <row r="30" ht="13.5">
      <c r="A30" s="78"/>
    </row>
  </sheetData>
  <sheetProtection password="F81A" sheet="1" selectLockedCells="1"/>
  <mergeCells count="35">
    <mergeCell ref="J2:K3"/>
    <mergeCell ref="H4:I6"/>
    <mergeCell ref="J4:K6"/>
    <mergeCell ref="B18:F18"/>
    <mergeCell ref="B10:B12"/>
    <mergeCell ref="C10:C12"/>
    <mergeCell ref="D10:D12"/>
    <mergeCell ref="E10:E12"/>
    <mergeCell ref="F10:F12"/>
    <mergeCell ref="A8:D8"/>
    <mergeCell ref="H2:I3"/>
    <mergeCell ref="A2:D2"/>
    <mergeCell ref="E2:F2"/>
    <mergeCell ref="F16:F17"/>
    <mergeCell ref="A14:A15"/>
    <mergeCell ref="E14:E15"/>
    <mergeCell ref="A16:A18"/>
    <mergeCell ref="B16:B17"/>
    <mergeCell ref="B14:B15"/>
    <mergeCell ref="D14:D15"/>
    <mergeCell ref="B20:D21"/>
    <mergeCell ref="C16:C17"/>
    <mergeCell ref="D16:D17"/>
    <mergeCell ref="A7:D7"/>
    <mergeCell ref="E16:E17"/>
    <mergeCell ref="F14:F15"/>
    <mergeCell ref="E7:F7"/>
    <mergeCell ref="E8:F8"/>
    <mergeCell ref="C14:C15"/>
    <mergeCell ref="A3:D3"/>
    <mergeCell ref="E3:F3"/>
    <mergeCell ref="A4:D4"/>
    <mergeCell ref="E4:F4"/>
    <mergeCell ref="A5:D5"/>
    <mergeCell ref="E5:F5"/>
  </mergeCells>
  <conditionalFormatting sqref="F13:F17">
    <cfRule type="expression" priority="37" dxfId="436">
      <formula>$F$13=0</formula>
    </cfRule>
  </conditionalFormatting>
  <conditionalFormatting sqref="F10:F12">
    <cfRule type="expression" priority="36" dxfId="437">
      <formula>$F$13=0</formula>
    </cfRule>
  </conditionalFormatting>
  <conditionalFormatting sqref="B18:F18 B13:E17 K10:K24">
    <cfRule type="expression" priority="35" dxfId="436">
      <formula>$H$4&lt;3</formula>
    </cfRule>
  </conditionalFormatting>
  <conditionalFormatting sqref="E7:F8">
    <cfRule type="expression" priority="33" dxfId="436">
      <formula>$H$4&gt;5</formula>
    </cfRule>
    <cfRule type="expression" priority="34" dxfId="436">
      <formula>$H$4&lt;3</formula>
    </cfRule>
  </conditionalFormatting>
  <conditionalFormatting sqref="B13:E17 B18:F18 K10:K24">
    <cfRule type="expression" priority="32" dxfId="436">
      <formula>$H$4&gt;5</formula>
    </cfRule>
  </conditionalFormatting>
  <conditionalFormatting sqref="E13:E17">
    <cfRule type="expression" priority="29" dxfId="436">
      <formula>$H$4=3</formula>
    </cfRule>
  </conditionalFormatting>
  <conditionalFormatting sqref="E10:E12">
    <cfRule type="expression" priority="27" dxfId="437">
      <formula>$H$4&gt;5</formula>
    </cfRule>
    <cfRule type="expression" priority="28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type="list" allowBlank="1" showInputMessage="1" showErrorMessage="1" errorTitle="3 4 5 " error="NOMBRE DE PARTIES 3 - 4 OU 5 " sqref="H4">
      <formula1>$D$24:$D$26</formula1>
    </dataValidation>
    <dataValidation errorStyle="warning" type="list" allowBlank="1" showInputMessage="1" showErrorMessage="1" error="13.50 OU 12 EUROS PAR TRIPLETTE" sqref="E2:F2">
      <formula1>$C$24:$C$28</formula1>
    </dataValidation>
    <dataValidation type="list" allowBlank="1" showInputMessage="1" showErrorMessage="1" sqref="E3:F3">
      <formula1>$A$24:$A$28</formula1>
    </dataValidation>
    <dataValidation type="list" allowBlank="1" showInputMessage="1" showErrorMessage="1" errorTitle="3 4 5 " error="doublette ou triplette " sqref="J4:K6">
      <formula1>$E$24:$E$26</formula1>
    </dataValidation>
  </dataValidations>
  <hyperlinks>
    <hyperlink ref="B20:D21" location="Accueil!A1" display="#Accueil!A1"/>
  </hyperlinks>
  <printOptions horizontalCentered="1" verticalCentered="1"/>
  <pageMargins left="0.11811023622047245" right="0.11811023622047245" top="0.15748031496062992" bottom="0.15748031496062992" header="0.5118110236220472" footer="0.11811023622047245"/>
  <pageSetup orientation="landscape" paperSize="9" r:id="rId1"/>
  <headerFooter>
    <oddHeader>&amp;C&amp;"Arial,Gras"&amp;18&amp;F</oddHeader>
    <oddFooter>&amp;L&amp;D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29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4.25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64</v>
      </c>
      <c r="F3" s="169"/>
      <c r="G3" s="28">
        <f>IF(_XLL.EST.IMPAIR($E$3),$E$3+1,$E$3)</f>
        <v>64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16</v>
      </c>
      <c r="K4" s="173"/>
    </row>
    <row r="5" spans="1:11" ht="19.5" customHeight="1" thickBot="1" thickTop="1">
      <c r="A5" s="178" t="s">
        <v>8</v>
      </c>
      <c r="B5" s="179"/>
      <c r="C5" s="179"/>
      <c r="D5" s="179"/>
      <c r="E5" s="180">
        <f>E2*E3+E4</f>
        <v>1360</v>
      </c>
      <c r="F5" s="180"/>
      <c r="G5" s="20"/>
      <c r="H5" s="170"/>
      <c r="I5" s="171"/>
      <c r="J5" s="174"/>
      <c r="K5" s="175"/>
    </row>
    <row r="6" spans="1:11" ht="19.5" customHeight="1" thickBot="1" thickTop="1">
      <c r="A6" s="21"/>
      <c r="B6" s="21"/>
      <c r="C6" s="21"/>
      <c r="D6" s="21"/>
      <c r="E6" s="22"/>
      <c r="F6" s="25"/>
      <c r="G6" s="20"/>
      <c r="H6" s="170"/>
      <c r="I6" s="171"/>
      <c r="J6" s="176"/>
      <c r="K6" s="177"/>
    </row>
    <row r="7" spans="1:7" ht="18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480</v>
      </c>
      <c r="F7" s="190"/>
      <c r="G7" s="18"/>
    </row>
    <row r="8" spans="1:7" ht="17.25">
      <c r="A8" s="191" t="s">
        <v>9</v>
      </c>
      <c r="B8" s="192"/>
      <c r="C8" s="192"/>
      <c r="D8" s="193"/>
      <c r="E8" s="194">
        <f>E5-E7</f>
        <v>880</v>
      </c>
      <c r="F8" s="195"/>
      <c r="G8" s="17"/>
    </row>
    <row r="9" spans="1:11" ht="17.25">
      <c r="A9" s="1"/>
      <c r="B9" s="5"/>
      <c r="C9" s="5"/>
      <c r="D9" s="6"/>
      <c r="E9" s="1"/>
      <c r="F9" s="1"/>
      <c r="G9" s="10"/>
      <c r="H9" s="29" t="s">
        <v>10</v>
      </c>
      <c r="I9" s="29" t="s">
        <v>6</v>
      </c>
      <c r="J9" s="30" t="s">
        <v>0</v>
      </c>
      <c r="K9" s="30" t="s">
        <v>11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5">
        <v>1</v>
      </c>
      <c r="J10" s="38">
        <v>0.15</v>
      </c>
      <c r="K10" s="39">
        <f>$E$8*J10</f>
        <v>132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5">
        <v>2</v>
      </c>
      <c r="J11" s="38">
        <v>0.14</v>
      </c>
      <c r="K11" s="39">
        <f aca="true" t="shared" si="0" ref="K11:K25">$E$8*J11</f>
        <v>123.20000000000002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5">
        <v>3</v>
      </c>
      <c r="J12" s="38">
        <v>0.11</v>
      </c>
      <c r="K12" s="39">
        <f t="shared" si="0"/>
        <v>96.8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4</v>
      </c>
      <c r="J13" s="38">
        <v>0.1</v>
      </c>
      <c r="K13" s="39">
        <f t="shared" si="0"/>
        <v>88</v>
      </c>
    </row>
    <row r="14" spans="1:11" ht="17.25">
      <c r="A14" s="218" t="s">
        <v>14</v>
      </c>
      <c r="B14" s="186" t="str">
        <f>$G$3/2&amp;" équipes"</f>
        <v>32 équipes</v>
      </c>
      <c r="C14" s="186" t="str">
        <f>$G$3/2&amp;" équipes"</f>
        <v>32 équipes</v>
      </c>
      <c r="D14" s="186" t="str">
        <f>$G$3/2&amp;" équipes"</f>
        <v>32 équipes</v>
      </c>
      <c r="E14" s="186" t="str">
        <f>$G$3/2&amp;" équipes"</f>
        <v>32 équipes</v>
      </c>
      <c r="F14" s="186" t="str">
        <f>$G$3/2&amp;" équipes"</f>
        <v>32 équipes</v>
      </c>
      <c r="G14" s="8"/>
      <c r="H14" s="52"/>
      <c r="I14" s="35">
        <v>5</v>
      </c>
      <c r="J14" s="38">
        <v>0.08</v>
      </c>
      <c r="K14" s="39">
        <f t="shared" si="0"/>
        <v>70.4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5">
        <v>6</v>
      </c>
      <c r="J15" s="38">
        <v>0.07</v>
      </c>
      <c r="K15" s="39">
        <f t="shared" si="0"/>
        <v>61.60000000000001</v>
      </c>
    </row>
    <row r="16" spans="1:11" ht="17.25">
      <c r="A16" s="211" t="s">
        <v>5</v>
      </c>
      <c r="B16" s="214">
        <f>B13*B19</f>
        <v>96</v>
      </c>
      <c r="C16" s="214">
        <f>C13*C19</f>
        <v>96</v>
      </c>
      <c r="D16" s="214">
        <f>D13*D19</f>
        <v>96</v>
      </c>
      <c r="E16" s="214">
        <f>E13*E19</f>
        <v>96</v>
      </c>
      <c r="F16" s="214">
        <f>F13*F19</f>
        <v>96</v>
      </c>
      <c r="G16" s="3"/>
      <c r="H16" s="52"/>
      <c r="I16" s="35">
        <v>7</v>
      </c>
      <c r="J16" s="38">
        <v>0.06</v>
      </c>
      <c r="K16" s="39">
        <f t="shared" si="0"/>
        <v>52.8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5">
        <v>8</v>
      </c>
      <c r="J17" s="38">
        <v>0.05</v>
      </c>
      <c r="K17" s="39">
        <f t="shared" si="0"/>
        <v>44</v>
      </c>
    </row>
    <row r="18" spans="1:11" ht="17.25">
      <c r="A18" s="213"/>
      <c r="B18" s="215">
        <f>B16+C16+D16+E16+F16</f>
        <v>480</v>
      </c>
      <c r="C18" s="216"/>
      <c r="D18" s="216"/>
      <c r="E18" s="216"/>
      <c r="F18" s="217"/>
      <c r="G18" s="3"/>
      <c r="H18" s="52"/>
      <c r="I18" s="35">
        <v>9</v>
      </c>
      <c r="J18" s="38">
        <v>0.04</v>
      </c>
      <c r="K18" s="39">
        <f t="shared" si="0"/>
        <v>35.2</v>
      </c>
    </row>
    <row r="19" spans="2:11" ht="18" thickBot="1">
      <c r="B19" s="13">
        <f>$G$3/2</f>
        <v>32</v>
      </c>
      <c r="C19" s="13">
        <f>$G$3/2</f>
        <v>32</v>
      </c>
      <c r="D19" s="13">
        <f>$G$3/2</f>
        <v>32</v>
      </c>
      <c r="E19" s="13">
        <f>$G$3/2</f>
        <v>32</v>
      </c>
      <c r="F19" s="13">
        <f>$G$3/2</f>
        <v>32</v>
      </c>
      <c r="G19" s="3"/>
      <c r="H19" s="52"/>
      <c r="I19" s="37">
        <v>10</v>
      </c>
      <c r="J19" s="38">
        <v>0.04</v>
      </c>
      <c r="K19" s="39">
        <f t="shared" si="0"/>
        <v>35.2</v>
      </c>
    </row>
    <row r="20" spans="2:11" ht="17.25">
      <c r="B20" s="205" t="s">
        <v>19</v>
      </c>
      <c r="C20" s="206"/>
      <c r="D20" s="207"/>
      <c r="G20" s="3"/>
      <c r="H20" s="52"/>
      <c r="I20" s="35">
        <v>11</v>
      </c>
      <c r="J20" s="38">
        <v>0.04</v>
      </c>
      <c r="K20" s="39">
        <f t="shared" si="0"/>
        <v>35.2</v>
      </c>
    </row>
    <row r="21" spans="2:11" ht="14.25" thickBot="1">
      <c r="B21" s="208"/>
      <c r="C21" s="209"/>
      <c r="D21" s="210"/>
      <c r="G21" s="1"/>
      <c r="H21" s="53"/>
      <c r="I21" s="35">
        <v>12</v>
      </c>
      <c r="J21" s="38">
        <v>0.03</v>
      </c>
      <c r="K21" s="39">
        <f t="shared" si="0"/>
        <v>26.4</v>
      </c>
    </row>
    <row r="22" spans="7:11" ht="13.5">
      <c r="G22" s="1"/>
      <c r="H22" s="53"/>
      <c r="I22" s="35">
        <v>13</v>
      </c>
      <c r="J22" s="38">
        <v>0.03</v>
      </c>
      <c r="K22" s="39">
        <f t="shared" si="0"/>
        <v>26.4</v>
      </c>
    </row>
    <row r="23" spans="1:11" ht="13.5">
      <c r="A23" s="57"/>
      <c r="H23" s="53"/>
      <c r="I23" s="35">
        <v>14</v>
      </c>
      <c r="J23" s="38">
        <v>0.02</v>
      </c>
      <c r="K23" s="39">
        <f t="shared" si="0"/>
        <v>17.6</v>
      </c>
    </row>
    <row r="24" spans="1:11" ht="13.5">
      <c r="A24" s="47">
        <v>63</v>
      </c>
      <c r="C24" s="48">
        <f>'moins 32'!C24</f>
        <v>15</v>
      </c>
      <c r="D24" s="48">
        <f>'moins 32'!D24</f>
        <v>3</v>
      </c>
      <c r="E24" s="48" t="str">
        <f>'moins 32'!E24</f>
        <v>Triplette</v>
      </c>
      <c r="H24" s="53"/>
      <c r="I24" s="35">
        <v>15</v>
      </c>
      <c r="J24" s="38">
        <v>0.02</v>
      </c>
      <c r="K24" s="39">
        <f t="shared" si="0"/>
        <v>17.6</v>
      </c>
    </row>
    <row r="25" spans="1:11" ht="13.5">
      <c r="A25" s="47">
        <v>64</v>
      </c>
      <c r="C25" s="48">
        <f>'moins 32'!C25</f>
        <v>13.5</v>
      </c>
      <c r="D25" s="48">
        <f>'moins 32'!D25</f>
        <v>4</v>
      </c>
      <c r="E25" s="48" t="str">
        <f>'moins 32'!E25</f>
        <v>Doublette</v>
      </c>
      <c r="H25" s="53"/>
      <c r="I25" s="35">
        <v>16</v>
      </c>
      <c r="J25" s="38">
        <v>0.02</v>
      </c>
      <c r="K25" s="39">
        <f t="shared" si="0"/>
        <v>17.6</v>
      </c>
    </row>
    <row r="26" spans="1:11" ht="13.5">
      <c r="A26" s="47">
        <v>65</v>
      </c>
      <c r="C26" s="48">
        <f>'moins 32'!C26</f>
        <v>12</v>
      </c>
      <c r="D26" s="48">
        <f>'moins 32'!D26</f>
        <v>5</v>
      </c>
      <c r="E26" s="47"/>
      <c r="J26" s="40">
        <f>SUM(J10:J25)</f>
        <v>1.0000000000000002</v>
      </c>
      <c r="K26" s="41">
        <f>SUM(K10:K25)</f>
        <v>880.0000000000001</v>
      </c>
    </row>
    <row r="27" spans="1:5" ht="13.5">
      <c r="A27" s="47">
        <v>66</v>
      </c>
      <c r="C27" s="48">
        <f>'moins 32'!C27</f>
        <v>10</v>
      </c>
      <c r="D27" s="48">
        <f>'moins 32'!D27</f>
        <v>0</v>
      </c>
      <c r="E27" s="47"/>
    </row>
    <row r="28" spans="1:5" ht="13.5">
      <c r="A28" s="57"/>
      <c r="C28" s="48">
        <f>'moins 32'!C28</f>
        <v>8</v>
      </c>
      <c r="D28" s="48"/>
      <c r="E28" s="47"/>
    </row>
    <row r="29" spans="3:5" ht="13.5">
      <c r="C29" s="47"/>
      <c r="D29" s="47"/>
      <c r="E29" s="47"/>
    </row>
  </sheetData>
  <sheetProtection password="F81A" sheet="1" selectLockedCells="1"/>
  <mergeCells count="35">
    <mergeCell ref="J2:K3"/>
    <mergeCell ref="H4:I6"/>
    <mergeCell ref="J4:K6"/>
    <mergeCell ref="B18:F18"/>
    <mergeCell ref="B10:B12"/>
    <mergeCell ref="C10:C12"/>
    <mergeCell ref="D10:D12"/>
    <mergeCell ref="E10:E12"/>
    <mergeCell ref="F10:F12"/>
    <mergeCell ref="A8:D8"/>
    <mergeCell ref="H2:I3"/>
    <mergeCell ref="A2:D2"/>
    <mergeCell ref="E2:F2"/>
    <mergeCell ref="F16:F17"/>
    <mergeCell ref="A14:A15"/>
    <mergeCell ref="E14:E15"/>
    <mergeCell ref="A16:A18"/>
    <mergeCell ref="B16:B17"/>
    <mergeCell ref="B14:B15"/>
    <mergeCell ref="D14:D15"/>
    <mergeCell ref="B20:D21"/>
    <mergeCell ref="C16:C17"/>
    <mergeCell ref="D16:D17"/>
    <mergeCell ref="A7:D7"/>
    <mergeCell ref="E16:E17"/>
    <mergeCell ref="F14:F15"/>
    <mergeCell ref="E7:F7"/>
    <mergeCell ref="E8:F8"/>
    <mergeCell ref="C14:C15"/>
    <mergeCell ref="A3:D3"/>
    <mergeCell ref="E3:F3"/>
    <mergeCell ref="A4:D4"/>
    <mergeCell ref="E4:F4"/>
    <mergeCell ref="A5:D5"/>
    <mergeCell ref="E5:F5"/>
  </mergeCells>
  <conditionalFormatting sqref="F13:F17">
    <cfRule type="expression" priority="37" dxfId="436">
      <formula>$F$13=0</formula>
    </cfRule>
  </conditionalFormatting>
  <conditionalFormatting sqref="F10:F12">
    <cfRule type="expression" priority="36" dxfId="437">
      <formula>$F$13=0</formula>
    </cfRule>
  </conditionalFormatting>
  <conditionalFormatting sqref="B18:F18 B13:E17 K10:K25">
    <cfRule type="expression" priority="35" dxfId="436">
      <formula>$H$4&lt;3</formula>
    </cfRule>
  </conditionalFormatting>
  <conditionalFormatting sqref="E7:F8">
    <cfRule type="expression" priority="33" dxfId="436">
      <formula>$H$4&gt;5</formula>
    </cfRule>
    <cfRule type="expression" priority="34" dxfId="436">
      <formula>$H$4&lt;3</formula>
    </cfRule>
  </conditionalFormatting>
  <conditionalFormatting sqref="B13:E17 B18:F18 K10:K25">
    <cfRule type="expression" priority="32" dxfId="436">
      <formula>$H$4&gt;5</formula>
    </cfRule>
  </conditionalFormatting>
  <conditionalFormatting sqref="E13:E17">
    <cfRule type="expression" priority="29" dxfId="436">
      <formula>$H$4=3</formula>
    </cfRule>
  </conditionalFormatting>
  <conditionalFormatting sqref="E10:E12">
    <cfRule type="expression" priority="27" dxfId="437">
      <formula>$H$4&gt;5</formula>
    </cfRule>
    <cfRule type="expression" priority="28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errorStyle="warning" type="list" allowBlank="1" showInputMessage="1" showErrorMessage="1" error="13.50 OU 12 EUROS PAR TRIPLETTE" sqref="E2:F2">
      <formula1>$C$24:$C$28</formula1>
    </dataValidation>
    <dataValidation type="list" allowBlank="1" showInputMessage="1" showErrorMessage="1" errorTitle="3 4 5 " error="NOMBRE DE PARTIES 3 - 4 OU 5 " sqref="H4">
      <formula1>$D$24:$D$26</formula1>
    </dataValidation>
    <dataValidation type="list" allowBlank="1" showInputMessage="1" showErrorMessage="1" sqref="E3:F3">
      <formula1>$A$24:$A$28</formula1>
    </dataValidation>
    <dataValidation type="list" allowBlank="1" showInputMessage="1" showErrorMessage="1" errorTitle="3 4 5 " error="doublette ou triplette " sqref="J4:K6">
      <formula1>$E$24:$E$26</formula1>
    </dataValidation>
  </dataValidations>
  <hyperlinks>
    <hyperlink ref="B20:D21" location="Accueil!A1" display="#Accueil!A1"/>
  </hyperlinks>
  <printOptions horizontalCentered="1" verticalCentered="1"/>
  <pageMargins left="0.11811023622047245" right="0.11811023622047245" top="0.15748031496062992" bottom="0.15748031496062992" header="0.5118110236220472" footer="0.11811023622047245"/>
  <pageSetup orientation="landscape" paperSize="9" r:id="rId1"/>
  <headerFooter>
    <oddHeader>&amp;C&amp;"Arial,Gras"&amp;16&amp;F</oddHeader>
    <oddFooter>&amp;L&amp;D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28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7.25" customHeight="1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68</v>
      </c>
      <c r="F3" s="169"/>
      <c r="G3" s="28">
        <f>IF(_XLL.EST.IMPAIR($E$3),$E$3+1,$E$3)</f>
        <v>68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16</v>
      </c>
      <c r="K4" s="173"/>
    </row>
    <row r="5" spans="1:11" ht="19.5" customHeight="1" thickBot="1" thickTop="1">
      <c r="A5" s="178" t="s">
        <v>8</v>
      </c>
      <c r="B5" s="179"/>
      <c r="C5" s="179"/>
      <c r="D5" s="179"/>
      <c r="E5" s="180">
        <f>E2*E3+E4</f>
        <v>1420</v>
      </c>
      <c r="F5" s="180"/>
      <c r="G5" s="20"/>
      <c r="H5" s="170"/>
      <c r="I5" s="171"/>
      <c r="J5" s="174"/>
      <c r="K5" s="175"/>
    </row>
    <row r="6" spans="1:11" ht="9.75" customHeight="1" thickBot="1" thickTop="1">
      <c r="A6" s="21"/>
      <c r="B6" s="21"/>
      <c r="C6" s="21"/>
      <c r="D6" s="21"/>
      <c r="E6" s="22"/>
      <c r="F6" s="25"/>
      <c r="G6" s="20"/>
      <c r="H6" s="170"/>
      <c r="I6" s="171"/>
      <c r="J6" s="176"/>
      <c r="K6" s="177"/>
    </row>
    <row r="7" spans="1:7" ht="18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510</v>
      </c>
      <c r="F7" s="190"/>
      <c r="G7" s="18"/>
    </row>
    <row r="8" spans="1:11" ht="17.25">
      <c r="A8" s="191" t="s">
        <v>9</v>
      </c>
      <c r="B8" s="192"/>
      <c r="C8" s="192"/>
      <c r="D8" s="193"/>
      <c r="E8" s="194">
        <f>E5-E7</f>
        <v>910</v>
      </c>
      <c r="F8" s="195"/>
      <c r="G8" s="17"/>
      <c r="H8" s="29" t="s">
        <v>10</v>
      </c>
      <c r="I8" s="29" t="s">
        <v>6</v>
      </c>
      <c r="J8" s="30" t="s">
        <v>0</v>
      </c>
      <c r="K8" s="30" t="s">
        <v>11</v>
      </c>
    </row>
    <row r="9" spans="1:11" ht="17.25">
      <c r="A9" s="1"/>
      <c r="B9" s="5"/>
      <c r="C9" s="5"/>
      <c r="D9" s="6"/>
      <c r="E9" s="1"/>
      <c r="F9" s="1"/>
      <c r="G9" s="10"/>
      <c r="H9" s="52"/>
      <c r="I9" s="35">
        <v>1</v>
      </c>
      <c r="J9" s="38">
        <v>0.15</v>
      </c>
      <c r="K9" s="39">
        <f>$E$8*J9</f>
        <v>136.5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5">
        <v>2</v>
      </c>
      <c r="J10" s="38">
        <v>0.14</v>
      </c>
      <c r="K10" s="39">
        <f aca="true" t="shared" si="0" ref="K10:K25">$E$8*J10</f>
        <v>127.4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5">
        <v>3</v>
      </c>
      <c r="J11" s="38">
        <v>0.11</v>
      </c>
      <c r="K11" s="39">
        <f t="shared" si="0"/>
        <v>100.1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5">
        <v>4</v>
      </c>
      <c r="J12" s="38">
        <v>0.1</v>
      </c>
      <c r="K12" s="39">
        <f t="shared" si="0"/>
        <v>91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5</v>
      </c>
      <c r="J13" s="38">
        <v>0.08</v>
      </c>
      <c r="K13" s="39">
        <f t="shared" si="0"/>
        <v>72.8</v>
      </c>
    </row>
    <row r="14" spans="1:11" ht="18" customHeight="1">
      <c r="A14" s="218" t="s">
        <v>14</v>
      </c>
      <c r="B14" s="186" t="str">
        <f>$G$3/2&amp;" équipes"</f>
        <v>34 équipes</v>
      </c>
      <c r="C14" s="186" t="str">
        <f>$G$3/2&amp;" équipes"</f>
        <v>34 équipes</v>
      </c>
      <c r="D14" s="186" t="str">
        <f>$G$3/2&amp;" équipes"</f>
        <v>34 équipes</v>
      </c>
      <c r="E14" s="186" t="str">
        <f>$G$3/2&amp;" équipes"</f>
        <v>34 équipes</v>
      </c>
      <c r="F14" s="186" t="str">
        <f>$G$3/2&amp;" équipes"</f>
        <v>34 équipes</v>
      </c>
      <c r="G14" s="8"/>
      <c r="H14" s="52"/>
      <c r="I14" s="35">
        <v>6</v>
      </c>
      <c r="J14" s="38">
        <v>0.07</v>
      </c>
      <c r="K14" s="39">
        <f t="shared" si="0"/>
        <v>63.7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5">
        <v>7</v>
      </c>
      <c r="J15" s="38">
        <v>0.06</v>
      </c>
      <c r="K15" s="39">
        <f t="shared" si="0"/>
        <v>54.6</v>
      </c>
    </row>
    <row r="16" spans="1:11" ht="17.25">
      <c r="A16" s="211" t="s">
        <v>5</v>
      </c>
      <c r="B16" s="214">
        <f>B13*B19</f>
        <v>102</v>
      </c>
      <c r="C16" s="214">
        <f>C13*C19</f>
        <v>102</v>
      </c>
      <c r="D16" s="214">
        <f>D13*D19</f>
        <v>102</v>
      </c>
      <c r="E16" s="214">
        <f>E13*E19</f>
        <v>102</v>
      </c>
      <c r="F16" s="214">
        <f>F13*F19</f>
        <v>102</v>
      </c>
      <c r="G16" s="3"/>
      <c r="H16" s="52"/>
      <c r="I16" s="35">
        <v>8</v>
      </c>
      <c r="J16" s="38">
        <v>0.05</v>
      </c>
      <c r="K16" s="39">
        <f t="shared" si="0"/>
        <v>45.5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5">
        <v>9</v>
      </c>
      <c r="J17" s="38">
        <v>0.04</v>
      </c>
      <c r="K17" s="39">
        <f t="shared" si="0"/>
        <v>36.4</v>
      </c>
    </row>
    <row r="18" spans="1:11" ht="17.25">
      <c r="A18" s="213"/>
      <c r="B18" s="215">
        <f>B16+C16+D16+E16+F16</f>
        <v>510</v>
      </c>
      <c r="C18" s="216"/>
      <c r="D18" s="216"/>
      <c r="E18" s="216"/>
      <c r="F18" s="217"/>
      <c r="G18" s="3"/>
      <c r="H18" s="52"/>
      <c r="I18" s="37">
        <v>10</v>
      </c>
      <c r="J18" s="38">
        <v>0.04</v>
      </c>
      <c r="K18" s="39">
        <f t="shared" si="0"/>
        <v>36.4</v>
      </c>
    </row>
    <row r="19" spans="2:11" ht="18" thickBot="1">
      <c r="B19" s="13">
        <f>$G$3/2</f>
        <v>34</v>
      </c>
      <c r="C19" s="13">
        <f>$G$3/2</f>
        <v>34</v>
      </c>
      <c r="D19" s="13">
        <f>$G$3/2</f>
        <v>34</v>
      </c>
      <c r="E19" s="13">
        <f>$G$3/2</f>
        <v>34</v>
      </c>
      <c r="F19" s="13">
        <f>$G$3/2</f>
        <v>34</v>
      </c>
      <c r="G19" s="3"/>
      <c r="H19" s="52"/>
      <c r="I19" s="35">
        <v>11</v>
      </c>
      <c r="J19" s="38">
        <v>0.04</v>
      </c>
      <c r="K19" s="39">
        <f t="shared" si="0"/>
        <v>36.4</v>
      </c>
    </row>
    <row r="20" spans="2:11" ht="17.25">
      <c r="B20" s="205" t="s">
        <v>19</v>
      </c>
      <c r="C20" s="206"/>
      <c r="D20" s="207"/>
      <c r="G20" s="3"/>
      <c r="H20" s="53"/>
      <c r="I20" s="35">
        <v>12</v>
      </c>
      <c r="J20" s="38">
        <v>0.03</v>
      </c>
      <c r="K20" s="39">
        <f t="shared" si="0"/>
        <v>27.3</v>
      </c>
    </row>
    <row r="21" spans="2:11" ht="14.25" thickBot="1">
      <c r="B21" s="208"/>
      <c r="C21" s="209"/>
      <c r="D21" s="210"/>
      <c r="G21" s="1"/>
      <c r="H21" s="53"/>
      <c r="I21" s="35">
        <v>13</v>
      </c>
      <c r="J21" s="38">
        <v>0.03</v>
      </c>
      <c r="K21" s="39">
        <f t="shared" si="0"/>
        <v>27.3</v>
      </c>
    </row>
    <row r="22" spans="7:11" ht="13.5">
      <c r="G22" s="1"/>
      <c r="H22" s="53"/>
      <c r="I22" s="35">
        <v>14</v>
      </c>
      <c r="J22" s="38">
        <v>0.02</v>
      </c>
      <c r="K22" s="39">
        <f t="shared" si="0"/>
        <v>18.2</v>
      </c>
    </row>
    <row r="23" spans="1:11" ht="13.5">
      <c r="A23" s="47">
        <v>67</v>
      </c>
      <c r="C23" s="48">
        <f>'moins 32'!C24</f>
        <v>15</v>
      </c>
      <c r="D23" s="48">
        <f>'moins 32'!D24</f>
        <v>3</v>
      </c>
      <c r="E23" s="48" t="str">
        <f>'moins 32'!E24</f>
        <v>Triplette</v>
      </c>
      <c r="H23" s="53"/>
      <c r="I23" s="35">
        <v>15</v>
      </c>
      <c r="J23" s="38">
        <v>0.02</v>
      </c>
      <c r="K23" s="39">
        <f t="shared" si="0"/>
        <v>18.2</v>
      </c>
    </row>
    <row r="24" spans="1:11" ht="13.5">
      <c r="A24" s="47">
        <v>68</v>
      </c>
      <c r="C24" s="48">
        <f>'moins 32'!C25</f>
        <v>13.5</v>
      </c>
      <c r="D24" s="48">
        <f>'moins 32'!D25</f>
        <v>4</v>
      </c>
      <c r="E24" s="48" t="str">
        <f>'moins 32'!E25</f>
        <v>Doublette</v>
      </c>
      <c r="H24" s="53"/>
      <c r="I24" s="35">
        <v>16</v>
      </c>
      <c r="J24" s="38">
        <v>0.01</v>
      </c>
      <c r="K24" s="39">
        <f t="shared" si="0"/>
        <v>9.1</v>
      </c>
    </row>
    <row r="25" spans="1:11" ht="13.5">
      <c r="A25" s="47">
        <v>69</v>
      </c>
      <c r="C25" s="48">
        <f>'moins 32'!C26</f>
        <v>12</v>
      </c>
      <c r="D25" s="48">
        <f>'moins 32'!D26</f>
        <v>5</v>
      </c>
      <c r="E25" s="47"/>
      <c r="H25" s="53"/>
      <c r="I25" s="35">
        <v>17</v>
      </c>
      <c r="J25" s="38">
        <v>0.01</v>
      </c>
      <c r="K25" s="39">
        <f t="shared" si="0"/>
        <v>9.1</v>
      </c>
    </row>
    <row r="26" spans="1:11" ht="13.5">
      <c r="A26" s="47">
        <v>70</v>
      </c>
      <c r="C26" s="48">
        <f>'moins 32'!C27</f>
        <v>10</v>
      </c>
      <c r="D26" s="48">
        <f>'moins 32'!D27</f>
        <v>0</v>
      </c>
      <c r="E26" s="47"/>
      <c r="J26" s="40">
        <f>SUM(J9:J25)</f>
        <v>1.0000000000000002</v>
      </c>
      <c r="K26" s="41">
        <f>SUM(K9:K25)</f>
        <v>910</v>
      </c>
    </row>
    <row r="27" spans="1:5" ht="13.5">
      <c r="A27" s="47"/>
      <c r="C27" s="48">
        <f>'moins 32'!C28</f>
        <v>8</v>
      </c>
      <c r="D27" s="48"/>
      <c r="E27" s="47"/>
    </row>
    <row r="28" spans="1:5" ht="13.5">
      <c r="A28" s="57"/>
      <c r="C28" s="47"/>
      <c r="D28" s="47"/>
      <c r="E28" s="47"/>
    </row>
  </sheetData>
  <sheetProtection password="F81A" sheet="1" selectLockedCells="1"/>
  <mergeCells count="35">
    <mergeCell ref="B18:F18"/>
    <mergeCell ref="B10:B12"/>
    <mergeCell ref="C10:C12"/>
    <mergeCell ref="D10:D12"/>
    <mergeCell ref="E10:E12"/>
    <mergeCell ref="F10:F12"/>
    <mergeCell ref="F14:F15"/>
    <mergeCell ref="C14:C15"/>
    <mergeCell ref="D14:D15"/>
    <mergeCell ref="E7:F7"/>
    <mergeCell ref="A8:D8"/>
    <mergeCell ref="E8:F8"/>
    <mergeCell ref="C16:C17"/>
    <mergeCell ref="D16:D17"/>
    <mergeCell ref="E16:E17"/>
    <mergeCell ref="E5:F5"/>
    <mergeCell ref="A7:D7"/>
    <mergeCell ref="A2:D2"/>
    <mergeCell ref="E2:F2"/>
    <mergeCell ref="F16:F17"/>
    <mergeCell ref="A14:A15"/>
    <mergeCell ref="E14:E15"/>
    <mergeCell ref="A16:A18"/>
    <mergeCell ref="B16:B17"/>
    <mergeCell ref="B14:B15"/>
    <mergeCell ref="H2:I3"/>
    <mergeCell ref="J2:K3"/>
    <mergeCell ref="H4:I6"/>
    <mergeCell ref="J4:K6"/>
    <mergeCell ref="B20:D21"/>
    <mergeCell ref="A3:D3"/>
    <mergeCell ref="E3:F3"/>
    <mergeCell ref="A4:D4"/>
    <mergeCell ref="E4:F4"/>
    <mergeCell ref="A5:D5"/>
  </mergeCells>
  <conditionalFormatting sqref="F10:F12">
    <cfRule type="expression" priority="52" dxfId="437">
      <formula>$F$13=0</formula>
    </cfRule>
  </conditionalFormatting>
  <conditionalFormatting sqref="E7:F8">
    <cfRule type="expression" priority="49" dxfId="436">
      <formula>$H$4&gt;5</formula>
    </cfRule>
    <cfRule type="expression" priority="50" dxfId="436">
      <formula>$H$4&lt;3</formula>
    </cfRule>
  </conditionalFormatting>
  <conditionalFormatting sqref="E10:E12">
    <cfRule type="expression" priority="43" dxfId="437">
      <formula>$H$4&gt;5</formula>
    </cfRule>
    <cfRule type="expression" priority="44" dxfId="437">
      <formula>$H$4&lt;4</formula>
    </cfRule>
  </conditionalFormatting>
  <conditionalFormatting sqref="F13">
    <cfRule type="expression" priority="16" dxfId="436">
      <formula>$F$13=0</formula>
    </cfRule>
  </conditionalFormatting>
  <conditionalFormatting sqref="B13:F13">
    <cfRule type="expression" priority="15" dxfId="436">
      <formula>$H$4&lt;3</formula>
    </cfRule>
  </conditionalFormatting>
  <conditionalFormatting sqref="B13:F13">
    <cfRule type="expression" priority="14" dxfId="436">
      <formula>$H$4&gt;5</formula>
    </cfRule>
  </conditionalFormatting>
  <conditionalFormatting sqref="E13">
    <cfRule type="expression" priority="13" dxfId="436">
      <formula>$H$4=3</formula>
    </cfRule>
  </conditionalFormatting>
  <conditionalFormatting sqref="F13">
    <cfRule type="expression" priority="12" dxfId="436">
      <formula>$F$13=0</formula>
    </cfRule>
  </conditionalFormatting>
  <conditionalFormatting sqref="E13">
    <cfRule type="expression" priority="11" dxfId="436">
      <formula>$H$4&lt;3</formula>
    </cfRule>
  </conditionalFormatting>
  <conditionalFormatting sqref="E13">
    <cfRule type="expression" priority="10" dxfId="436">
      <formula>$H$4&gt;5</formula>
    </cfRule>
  </conditionalFormatting>
  <conditionalFormatting sqref="E13">
    <cfRule type="expression" priority="9" dxfId="436">
      <formula>$H$4=3</formula>
    </cfRule>
  </conditionalFormatting>
  <conditionalFormatting sqref="F16:F17">
    <cfRule type="expression" priority="8" dxfId="436">
      <formula>$F$13=0</formula>
    </cfRule>
  </conditionalFormatting>
  <conditionalFormatting sqref="F14:F15">
    <cfRule type="expression" priority="7" dxfId="436">
      <formula>$F$13=0</formula>
    </cfRule>
  </conditionalFormatting>
  <conditionalFormatting sqref="B14:E15">
    <cfRule type="expression" priority="6" dxfId="436">
      <formula>$H$4&lt;3</formula>
    </cfRule>
  </conditionalFormatting>
  <conditionalFormatting sqref="B14:E15">
    <cfRule type="expression" priority="5" dxfId="436">
      <formula>$H$4&gt;5</formula>
    </cfRule>
  </conditionalFormatting>
  <conditionalFormatting sqref="B16:E17">
    <cfRule type="expression" priority="4" dxfId="436">
      <formula>$H$4&lt;3</formula>
    </cfRule>
  </conditionalFormatting>
  <conditionalFormatting sqref="B16:E17">
    <cfRule type="expression" priority="3" dxfId="436">
      <formula>$H$4&gt;5</formula>
    </cfRule>
  </conditionalFormatting>
  <conditionalFormatting sqref="E14:E15">
    <cfRule type="expression" priority="2" dxfId="436">
      <formula>$H$4=3</formula>
    </cfRule>
  </conditionalFormatting>
  <conditionalFormatting sqref="E16:E17">
    <cfRule type="expression" priority="1" dxfId="436">
      <formula>$H$4=3</formula>
    </cfRule>
  </conditionalFormatting>
  <dataValidations count="4">
    <dataValidation errorStyle="warning" type="list" allowBlank="1" showInputMessage="1" showErrorMessage="1" error="13.50 OU 12 EUROS PAR TRIPLETTE" sqref="E2:F2">
      <formula1>$C$23:$C$27</formula1>
    </dataValidation>
    <dataValidation type="list" allowBlank="1" showInputMessage="1" showErrorMessage="1" sqref="E3:F3">
      <formula1>$A$23:$A$27</formula1>
    </dataValidation>
    <dataValidation type="list" allowBlank="1" showInputMessage="1" showErrorMessage="1" errorTitle="3 4 5 " error="doublette ou triplette " sqref="J4:K6">
      <formula1>$E$23:$E$25</formula1>
    </dataValidation>
    <dataValidation type="list" allowBlank="1" showInputMessage="1" showErrorMessage="1" errorTitle="3 4 5 " error="NOMBRE DE PARTIES 3 - 4 OU 5 " sqref="H4">
      <formula1>$D$23:$D$25</formula1>
    </dataValidation>
  </dataValidations>
  <hyperlinks>
    <hyperlink ref="B20:D21" location="Accueil!A1" display="#Accueil!A1"/>
  </hyperlinks>
  <printOptions horizontalCentered="1" verticalCentered="1"/>
  <pageMargins left="0.11811023622047245" right="0.11811023622047245" top="0.15748031496062992" bottom="0.15748031496062992" header="0.5118110236220472" footer="0.11811023622047245"/>
  <pageSetup orientation="landscape" paperSize="9" r:id="rId1"/>
  <headerFooter>
    <oddHeader>&amp;C&amp;"Arial,Gras"&amp;16&amp;F</oddHeader>
    <oddFooter>&amp;L&amp;D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28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7.25" customHeight="1" thickBot="1"/>
    <row r="2" spans="1:11" ht="18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250">
        <v>15</v>
      </c>
      <c r="F2" s="251"/>
      <c r="G2" s="15"/>
      <c r="H2" s="163" t="s">
        <v>13</v>
      </c>
      <c r="I2" s="164"/>
      <c r="J2" s="165" t="s">
        <v>17</v>
      </c>
      <c r="K2" s="166"/>
    </row>
    <row r="3" spans="1:11" ht="18" customHeight="1" thickBot="1" thickTop="1">
      <c r="A3" s="242" t="s">
        <v>7</v>
      </c>
      <c r="B3" s="243"/>
      <c r="C3" s="243"/>
      <c r="D3" s="243"/>
      <c r="E3" s="252">
        <v>72</v>
      </c>
      <c r="F3" s="252"/>
      <c r="G3" s="28">
        <f>IF(_XLL.EST.IMPAIR($E$3),$E$3+1,$E$3)</f>
        <v>72</v>
      </c>
      <c r="H3" s="163"/>
      <c r="I3" s="164"/>
      <c r="J3" s="167"/>
      <c r="K3" s="168"/>
    </row>
    <row r="4" spans="1:11" ht="18" customHeight="1" thickBot="1" thickTop="1">
      <c r="A4" s="253" t="s">
        <v>15</v>
      </c>
      <c r="B4" s="254"/>
      <c r="C4" s="254"/>
      <c r="D4" s="254"/>
      <c r="E4" s="255">
        <v>400</v>
      </c>
      <c r="F4" s="255"/>
      <c r="G4" s="16"/>
      <c r="H4" s="170">
        <v>5</v>
      </c>
      <c r="I4" s="171"/>
      <c r="J4" s="172" t="s">
        <v>16</v>
      </c>
      <c r="K4" s="173"/>
    </row>
    <row r="5" spans="1:11" ht="18" customHeight="1" thickBot="1" thickTop="1">
      <c r="A5" s="239" t="s">
        <v>8</v>
      </c>
      <c r="B5" s="240"/>
      <c r="C5" s="240"/>
      <c r="D5" s="240"/>
      <c r="E5" s="241">
        <f>E2*E3+E4</f>
        <v>1480</v>
      </c>
      <c r="F5" s="241"/>
      <c r="G5" s="20"/>
      <c r="H5" s="170"/>
      <c r="I5" s="171"/>
      <c r="J5" s="174"/>
      <c r="K5" s="175"/>
    </row>
    <row r="6" spans="1:11" ht="9.75" customHeight="1" thickBot="1" thickTop="1">
      <c r="A6" s="42"/>
      <c r="B6" s="42"/>
      <c r="C6" s="42"/>
      <c r="D6" s="42"/>
      <c r="E6" s="43"/>
      <c r="F6" s="44"/>
      <c r="G6" s="20"/>
      <c r="H6" s="170"/>
      <c r="I6" s="171"/>
      <c r="J6" s="176"/>
      <c r="K6" s="177"/>
    </row>
    <row r="7" spans="1:7" ht="18" customHeight="1" thickTop="1">
      <c r="A7" s="242" t="str">
        <f>IF(H4=4," PAIEMENT DES 4 PARTIES",IF(H4=3,"PAIEMENT DES 3 PARTIES",IF(H4=5,"PAIEMENT DES 5 PARTIES","")))</f>
        <v>PAIEMENT DES 5 PARTIES</v>
      </c>
      <c r="B7" s="243"/>
      <c r="C7" s="243"/>
      <c r="D7" s="244"/>
      <c r="E7" s="245">
        <f>B18</f>
        <v>540</v>
      </c>
      <c r="F7" s="246"/>
      <c r="G7" s="18"/>
    </row>
    <row r="8" spans="1:11" ht="18" customHeight="1">
      <c r="A8" s="256" t="s">
        <v>9</v>
      </c>
      <c r="B8" s="257"/>
      <c r="C8" s="257"/>
      <c r="D8" s="258"/>
      <c r="E8" s="259">
        <f>E5-E7</f>
        <v>940</v>
      </c>
      <c r="F8" s="260"/>
      <c r="G8" s="17"/>
      <c r="H8" s="29" t="s">
        <v>10</v>
      </c>
      <c r="I8" s="29" t="s">
        <v>6</v>
      </c>
      <c r="J8" s="30" t="s">
        <v>0</v>
      </c>
      <c r="K8" s="30" t="s">
        <v>11</v>
      </c>
    </row>
    <row r="9" spans="1:11" ht="18" customHeight="1">
      <c r="A9" s="1"/>
      <c r="B9" s="5"/>
      <c r="C9" s="5"/>
      <c r="D9" s="6"/>
      <c r="E9" s="1"/>
      <c r="F9" s="1"/>
      <c r="G9" s="10"/>
      <c r="H9" s="52"/>
      <c r="I9" s="35">
        <v>1</v>
      </c>
      <c r="J9" s="38">
        <v>0.15</v>
      </c>
      <c r="K9" s="39">
        <f>$E$8*J9</f>
        <v>141</v>
      </c>
    </row>
    <row r="10" spans="1:11" ht="18" customHeight="1">
      <c r="A10" s="45"/>
      <c r="B10" s="247" t="s">
        <v>1</v>
      </c>
      <c r="C10" s="231" t="s">
        <v>2</v>
      </c>
      <c r="D10" s="231" t="s">
        <v>3</v>
      </c>
      <c r="E10" s="231" t="s">
        <v>4</v>
      </c>
      <c r="F10" s="231" t="s">
        <v>12</v>
      </c>
      <c r="G10" s="9"/>
      <c r="H10" s="52"/>
      <c r="I10" s="35">
        <v>2</v>
      </c>
      <c r="J10" s="38">
        <v>0.14</v>
      </c>
      <c r="K10" s="39">
        <f aca="true" t="shared" si="0" ref="K10:K26">$E$8*J10</f>
        <v>131.60000000000002</v>
      </c>
    </row>
    <row r="11" spans="1:11" ht="18" customHeight="1">
      <c r="A11" s="45"/>
      <c r="B11" s="248"/>
      <c r="C11" s="231"/>
      <c r="D11" s="231"/>
      <c r="E11" s="231"/>
      <c r="F11" s="231"/>
      <c r="G11" s="9"/>
      <c r="H11" s="52"/>
      <c r="I11" s="35">
        <v>3</v>
      </c>
      <c r="J11" s="38">
        <v>0.12</v>
      </c>
      <c r="K11" s="39">
        <f t="shared" si="0"/>
        <v>112.8</v>
      </c>
    </row>
    <row r="12" spans="1:11" ht="18" customHeight="1">
      <c r="A12" s="45"/>
      <c r="B12" s="249"/>
      <c r="C12" s="231"/>
      <c r="D12" s="231"/>
      <c r="E12" s="231"/>
      <c r="F12" s="231"/>
      <c r="G12" s="9"/>
      <c r="H12" s="52"/>
      <c r="I12" s="35">
        <v>4</v>
      </c>
      <c r="J12" s="38">
        <v>0.1</v>
      </c>
      <c r="K12" s="39">
        <f t="shared" si="0"/>
        <v>94</v>
      </c>
    </row>
    <row r="13" spans="1:11" ht="18" customHeight="1">
      <c r="A13" s="46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5</v>
      </c>
      <c r="J13" s="38">
        <v>0.08</v>
      </c>
      <c r="K13" s="39">
        <f t="shared" si="0"/>
        <v>75.2</v>
      </c>
    </row>
    <row r="14" spans="1:11" ht="18" customHeight="1">
      <c r="A14" s="235" t="s">
        <v>14</v>
      </c>
      <c r="B14" s="237" t="str">
        <f>$G$3/2&amp;" équipes"</f>
        <v>36 équipes</v>
      </c>
      <c r="C14" s="237" t="str">
        <f>$G$3/2&amp;" équipes"</f>
        <v>36 équipes</v>
      </c>
      <c r="D14" s="237" t="str">
        <f>$G$3/2&amp;" équipes"</f>
        <v>36 équipes</v>
      </c>
      <c r="E14" s="237" t="str">
        <f>$G$3/2&amp;" équipes"</f>
        <v>36 équipes</v>
      </c>
      <c r="F14" s="237" t="str">
        <f>$G$3/2&amp;" équipes"</f>
        <v>36 équipes</v>
      </c>
      <c r="G14" s="8"/>
      <c r="H14" s="52"/>
      <c r="I14" s="35">
        <v>6</v>
      </c>
      <c r="J14" s="38">
        <v>0.06</v>
      </c>
      <c r="K14" s="39">
        <f t="shared" si="0"/>
        <v>56.4</v>
      </c>
    </row>
    <row r="15" spans="1:11" ht="18" customHeight="1">
      <c r="A15" s="236"/>
      <c r="B15" s="238"/>
      <c r="C15" s="238"/>
      <c r="D15" s="238"/>
      <c r="E15" s="238"/>
      <c r="F15" s="238"/>
      <c r="G15" s="3"/>
      <c r="H15" s="52"/>
      <c r="I15" s="35">
        <v>7</v>
      </c>
      <c r="J15" s="38">
        <v>0.06</v>
      </c>
      <c r="K15" s="39">
        <f t="shared" si="0"/>
        <v>56.4</v>
      </c>
    </row>
    <row r="16" spans="1:11" ht="18" customHeight="1">
      <c r="A16" s="227" t="s">
        <v>5</v>
      </c>
      <c r="B16" s="230">
        <f>B13*B19</f>
        <v>108</v>
      </c>
      <c r="C16" s="230">
        <f>C13*C19</f>
        <v>108</v>
      </c>
      <c r="D16" s="230">
        <f>D13*D19</f>
        <v>108</v>
      </c>
      <c r="E16" s="230">
        <f>E13*E19</f>
        <v>108</v>
      </c>
      <c r="F16" s="230">
        <f>F13*F19</f>
        <v>108</v>
      </c>
      <c r="G16" s="3"/>
      <c r="H16" s="52"/>
      <c r="I16" s="35">
        <v>8</v>
      </c>
      <c r="J16" s="38">
        <v>0.05</v>
      </c>
      <c r="K16" s="39">
        <f t="shared" si="0"/>
        <v>47</v>
      </c>
    </row>
    <row r="17" spans="1:11" ht="18" customHeight="1">
      <c r="A17" s="228"/>
      <c r="B17" s="230"/>
      <c r="C17" s="230"/>
      <c r="D17" s="230"/>
      <c r="E17" s="230"/>
      <c r="F17" s="230"/>
      <c r="G17" s="3"/>
      <c r="H17" s="52"/>
      <c r="I17" s="35">
        <v>9</v>
      </c>
      <c r="J17" s="38">
        <v>0.04</v>
      </c>
      <c r="K17" s="39">
        <f t="shared" si="0"/>
        <v>37.6</v>
      </c>
    </row>
    <row r="18" spans="1:11" ht="18" customHeight="1">
      <c r="A18" s="229"/>
      <c r="B18" s="232">
        <f>B16+C16+D16+E16+F16</f>
        <v>540</v>
      </c>
      <c r="C18" s="233"/>
      <c r="D18" s="233"/>
      <c r="E18" s="233"/>
      <c r="F18" s="234"/>
      <c r="G18" s="3"/>
      <c r="H18" s="52"/>
      <c r="I18" s="37">
        <v>10</v>
      </c>
      <c r="J18" s="38">
        <v>0.04</v>
      </c>
      <c r="K18" s="39">
        <f t="shared" si="0"/>
        <v>37.6</v>
      </c>
    </row>
    <row r="19" spans="2:11" ht="18" customHeight="1" thickBot="1">
      <c r="B19" s="13">
        <f>$G$3/2</f>
        <v>36</v>
      </c>
      <c r="C19" s="13">
        <f>$G$3/2</f>
        <v>36</v>
      </c>
      <c r="D19" s="13">
        <f>$G$3/2</f>
        <v>36</v>
      </c>
      <c r="E19" s="13">
        <f>$G$3/2</f>
        <v>36</v>
      </c>
      <c r="F19" s="13">
        <f>$G$3/2</f>
        <v>36</v>
      </c>
      <c r="G19" s="3"/>
      <c r="H19" s="52"/>
      <c r="I19" s="35">
        <v>11</v>
      </c>
      <c r="J19" s="38">
        <v>0.03</v>
      </c>
      <c r="K19" s="39">
        <f t="shared" si="0"/>
        <v>28.2</v>
      </c>
    </row>
    <row r="20" spans="1:11" ht="18" customHeight="1">
      <c r="A20" s="78"/>
      <c r="B20" s="205" t="s">
        <v>19</v>
      </c>
      <c r="C20" s="206"/>
      <c r="D20" s="207"/>
      <c r="G20" s="3"/>
      <c r="H20" s="53"/>
      <c r="I20" s="35">
        <v>12</v>
      </c>
      <c r="J20" s="38">
        <v>0.03</v>
      </c>
      <c r="K20" s="39">
        <f t="shared" si="0"/>
        <v>28.2</v>
      </c>
    </row>
    <row r="21" spans="1:11" ht="18" customHeight="1" thickBot="1">
      <c r="A21" s="78"/>
      <c r="B21" s="208"/>
      <c r="C21" s="209"/>
      <c r="D21" s="210"/>
      <c r="G21" s="1"/>
      <c r="H21" s="53"/>
      <c r="I21" s="35">
        <v>13</v>
      </c>
      <c r="J21" s="38">
        <v>0.03</v>
      </c>
      <c r="K21" s="39">
        <f t="shared" si="0"/>
        <v>28.2</v>
      </c>
    </row>
    <row r="22" spans="1:11" ht="18" customHeight="1">
      <c r="A22" s="78"/>
      <c r="B22" s="47"/>
      <c r="C22" s="47"/>
      <c r="D22" s="47"/>
      <c r="G22" s="1"/>
      <c r="H22" s="53"/>
      <c r="I22" s="35">
        <v>14</v>
      </c>
      <c r="J22" s="38">
        <v>0.02</v>
      </c>
      <c r="K22" s="39">
        <f t="shared" si="0"/>
        <v>18.8</v>
      </c>
    </row>
    <row r="23" spans="1:11" ht="18" customHeight="1">
      <c r="A23" s="47">
        <v>71</v>
      </c>
      <c r="B23" s="47"/>
      <c r="C23" s="48">
        <f>'moins 32'!C24</f>
        <v>15</v>
      </c>
      <c r="D23" s="48">
        <f>'moins 32'!D24</f>
        <v>3</v>
      </c>
      <c r="E23" s="48" t="str">
        <f>'moins 32'!E24</f>
        <v>Triplette</v>
      </c>
      <c r="H23" s="53"/>
      <c r="I23" s="35">
        <v>15</v>
      </c>
      <c r="J23" s="38">
        <v>0.02</v>
      </c>
      <c r="K23" s="39">
        <f t="shared" si="0"/>
        <v>18.8</v>
      </c>
    </row>
    <row r="24" spans="1:11" ht="18" customHeight="1">
      <c r="A24" s="47">
        <v>72</v>
      </c>
      <c r="B24" s="47"/>
      <c r="C24" s="48">
        <f>'moins 32'!C25</f>
        <v>13.5</v>
      </c>
      <c r="D24" s="48">
        <f>'moins 32'!D25</f>
        <v>4</v>
      </c>
      <c r="E24" s="48" t="str">
        <f>'moins 32'!E25</f>
        <v>Doublette</v>
      </c>
      <c r="H24" s="53"/>
      <c r="I24" s="35">
        <v>16</v>
      </c>
      <c r="J24" s="38">
        <v>0.01</v>
      </c>
      <c r="K24" s="39">
        <f t="shared" si="0"/>
        <v>9.4</v>
      </c>
    </row>
    <row r="25" spans="1:11" ht="18" customHeight="1">
      <c r="A25" s="47">
        <v>73</v>
      </c>
      <c r="B25" s="47"/>
      <c r="C25" s="48">
        <f>'moins 32'!C26</f>
        <v>12</v>
      </c>
      <c r="D25" s="48">
        <f>'moins 32'!D26</f>
        <v>5</v>
      </c>
      <c r="E25" s="47"/>
      <c r="H25" s="53"/>
      <c r="I25" s="35">
        <v>17</v>
      </c>
      <c r="J25" s="38">
        <v>0.01</v>
      </c>
      <c r="K25" s="39">
        <f t="shared" si="0"/>
        <v>9.4</v>
      </c>
    </row>
    <row r="26" spans="1:11" ht="18" customHeight="1">
      <c r="A26" s="79">
        <v>74</v>
      </c>
      <c r="B26" s="47"/>
      <c r="C26" s="48">
        <f>'moins 32'!C27</f>
        <v>10</v>
      </c>
      <c r="D26" s="48">
        <f>'moins 32'!D27</f>
        <v>0</v>
      </c>
      <c r="E26" s="47"/>
      <c r="H26" s="53"/>
      <c r="I26" s="35">
        <v>18</v>
      </c>
      <c r="J26" s="38">
        <v>0.01</v>
      </c>
      <c r="K26" s="39">
        <f t="shared" si="0"/>
        <v>9.4</v>
      </c>
    </row>
    <row r="27" spans="1:11" ht="18" customHeight="1">
      <c r="A27" s="47"/>
      <c r="B27" s="47"/>
      <c r="C27" s="48">
        <f>'moins 32'!C28</f>
        <v>8</v>
      </c>
      <c r="D27" s="48"/>
      <c r="E27" s="47"/>
      <c r="J27" s="40">
        <f>SUM(J9:J26)</f>
        <v>1.0000000000000002</v>
      </c>
      <c r="K27" s="41">
        <f>SUM(K9:K26)</f>
        <v>940</v>
      </c>
    </row>
    <row r="28" ht="18" customHeight="1">
      <c r="A28" s="78"/>
    </row>
    <row r="29" ht="18" customHeight="1"/>
    <row r="30" ht="18" customHeight="1"/>
    <row r="31" ht="18" customHeight="1"/>
    <row r="32" ht="18" customHeight="1"/>
    <row r="33" ht="18" customHeight="1"/>
  </sheetData>
  <sheetProtection password="F81A" sheet="1" selectLockedCells="1"/>
  <mergeCells count="35">
    <mergeCell ref="H2:I3"/>
    <mergeCell ref="J2:K3"/>
    <mergeCell ref="H4:I6"/>
    <mergeCell ref="J4:K6"/>
    <mergeCell ref="A8:D8"/>
    <mergeCell ref="E8:F8"/>
    <mergeCell ref="B10:B12"/>
    <mergeCell ref="E10:E12"/>
    <mergeCell ref="F10:F12"/>
    <mergeCell ref="A2:D2"/>
    <mergeCell ref="E2:F2"/>
    <mergeCell ref="A3:D3"/>
    <mergeCell ref="E3:F3"/>
    <mergeCell ref="A4:D4"/>
    <mergeCell ref="E4:F4"/>
    <mergeCell ref="D14:D15"/>
    <mergeCell ref="E14:E15"/>
    <mergeCell ref="F14:F15"/>
    <mergeCell ref="A5:D5"/>
    <mergeCell ref="E5:F5"/>
    <mergeCell ref="C16:C17"/>
    <mergeCell ref="D16:D17"/>
    <mergeCell ref="E16:E17"/>
    <mergeCell ref="A7:D7"/>
    <mergeCell ref="E7:F7"/>
    <mergeCell ref="B20:D21"/>
    <mergeCell ref="A16:A18"/>
    <mergeCell ref="B16:B17"/>
    <mergeCell ref="C10:C12"/>
    <mergeCell ref="D10:D12"/>
    <mergeCell ref="F16:F17"/>
    <mergeCell ref="B18:F18"/>
    <mergeCell ref="A14:A15"/>
    <mergeCell ref="B14:B15"/>
    <mergeCell ref="C14:C15"/>
  </mergeCells>
  <conditionalFormatting sqref="F13:F17">
    <cfRule type="expression" priority="35" dxfId="436">
      <formula>$F$13=0</formula>
    </cfRule>
  </conditionalFormatting>
  <conditionalFormatting sqref="F10:F12">
    <cfRule type="expression" priority="34" dxfId="437">
      <formula>$F$13=0</formula>
    </cfRule>
  </conditionalFormatting>
  <conditionalFormatting sqref="B18:F18 B13:E17 K9:K26">
    <cfRule type="expression" priority="33" dxfId="436">
      <formula>$H$4&lt;3</formula>
    </cfRule>
  </conditionalFormatting>
  <conditionalFormatting sqref="E7:F8">
    <cfRule type="expression" priority="31" dxfId="436">
      <formula>$H$4&gt;5</formula>
    </cfRule>
    <cfRule type="expression" priority="32" dxfId="436">
      <formula>$H$4&lt;3</formula>
    </cfRule>
  </conditionalFormatting>
  <conditionalFormatting sqref="B13:E17 B18:F18 K9:K26">
    <cfRule type="expression" priority="30" dxfId="436">
      <formula>$H$4&gt;5</formula>
    </cfRule>
  </conditionalFormatting>
  <conditionalFormatting sqref="E13:E17">
    <cfRule type="expression" priority="29" dxfId="436">
      <formula>$H$4=3</formula>
    </cfRule>
  </conditionalFormatting>
  <conditionalFormatting sqref="E10:E12">
    <cfRule type="expression" priority="27" dxfId="437">
      <formula>$H$4&gt;5</formula>
    </cfRule>
    <cfRule type="expression" priority="28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type="list" allowBlank="1" showInputMessage="1" showErrorMessage="1" errorTitle="3 4 5 " error="NOMBRE DE PARTIES 3 - 4 OU 5 " sqref="H4:I6">
      <formula1>$D$23:$D$26</formula1>
    </dataValidation>
    <dataValidation errorStyle="warning" type="list" allowBlank="1" showInputMessage="1" showErrorMessage="1" error="13.50 OU 12 EUROS PAR TRIPLETTE" sqref="E2:F2">
      <formula1>$C$23:$C$27</formula1>
    </dataValidation>
    <dataValidation type="list" allowBlank="1" showInputMessage="1" showErrorMessage="1" sqref="E3:F3">
      <formula1>$A$23:$A$26</formula1>
    </dataValidation>
    <dataValidation type="list" allowBlank="1" showInputMessage="1" showErrorMessage="1" errorTitle="3 4 5 " error="doublette ou triplette " sqref="J4:K6">
      <formula1>$E$23:$E$26</formula1>
    </dataValidation>
  </dataValidations>
  <hyperlinks>
    <hyperlink ref="B20:D21" location="Accueil!A1" display="#Accueil!A1"/>
  </hyperlinks>
  <printOptions horizontalCentered="1"/>
  <pageMargins left="0.11811023622047245" right="0.11811023622047245" top="0.9448818897637796" bottom="0.15748031496062992" header="0.5118110236220472" footer="0.11811023622047245"/>
  <pageSetup orientation="landscape" paperSize="9" r:id="rId1"/>
  <headerFooter>
    <oddHeader>&amp;C&amp;"Arial,Gras"&amp;16&amp;F</oddHeader>
    <oddFooter>&amp;L&amp;D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5" customHeight="1" thickBot="1"/>
    <row r="2" spans="1:11" ht="18" customHeight="1" thickBot="1" thickTop="1">
      <c r="A2" s="242" t="str">
        <f>IF(J4="doublette","Participation par doublette","Participation par triplette")</f>
        <v>Participation par triplette</v>
      </c>
      <c r="B2" s="243"/>
      <c r="C2" s="243"/>
      <c r="D2" s="243"/>
      <c r="E2" s="250">
        <v>15</v>
      </c>
      <c r="F2" s="251"/>
      <c r="G2" s="15"/>
      <c r="H2" s="163" t="s">
        <v>13</v>
      </c>
      <c r="I2" s="164"/>
      <c r="J2" s="165" t="s">
        <v>17</v>
      </c>
      <c r="K2" s="166"/>
    </row>
    <row r="3" spans="1:11" ht="18" customHeight="1" thickBot="1" thickTop="1">
      <c r="A3" s="242" t="s">
        <v>7</v>
      </c>
      <c r="B3" s="243"/>
      <c r="C3" s="243"/>
      <c r="D3" s="243"/>
      <c r="E3" s="252">
        <v>77</v>
      </c>
      <c r="F3" s="252"/>
      <c r="G3" s="28">
        <f>IF(_XLL.EST.IMPAIR($E$3),$E$3+1,$E$3)</f>
        <v>78</v>
      </c>
      <c r="H3" s="163"/>
      <c r="I3" s="164"/>
      <c r="J3" s="167"/>
      <c r="K3" s="168"/>
    </row>
    <row r="4" spans="1:11" ht="18" customHeight="1" thickBot="1" thickTop="1">
      <c r="A4" s="253" t="s">
        <v>15</v>
      </c>
      <c r="B4" s="254"/>
      <c r="C4" s="254"/>
      <c r="D4" s="254"/>
      <c r="E4" s="255">
        <v>400</v>
      </c>
      <c r="F4" s="255"/>
      <c r="G4" s="16"/>
      <c r="H4" s="170">
        <v>5</v>
      </c>
      <c r="I4" s="171"/>
      <c r="J4" s="172" t="s">
        <v>16</v>
      </c>
      <c r="K4" s="173"/>
    </row>
    <row r="5" spans="1:11" ht="18" customHeight="1" thickBot="1" thickTop="1">
      <c r="A5" s="239" t="s">
        <v>8</v>
      </c>
      <c r="B5" s="240"/>
      <c r="C5" s="240"/>
      <c r="D5" s="240"/>
      <c r="E5" s="241">
        <f>E2*E3+E4</f>
        <v>1555</v>
      </c>
      <c r="F5" s="241"/>
      <c r="G5" s="20"/>
      <c r="H5" s="170"/>
      <c r="I5" s="171"/>
      <c r="J5" s="174"/>
      <c r="K5" s="175"/>
    </row>
    <row r="6" spans="1:11" ht="9.75" customHeight="1" thickBot="1" thickTop="1">
      <c r="A6" s="42"/>
      <c r="B6" s="42"/>
      <c r="C6" s="42"/>
      <c r="D6" s="42"/>
      <c r="E6" s="43"/>
      <c r="F6" s="44"/>
      <c r="G6" s="20"/>
      <c r="H6" s="170"/>
      <c r="I6" s="171"/>
      <c r="J6" s="176"/>
      <c r="K6" s="177"/>
    </row>
    <row r="7" spans="1:7" ht="18" customHeight="1" thickTop="1">
      <c r="A7" s="242" t="str">
        <f>IF(H4=4," PAIEMENT DES 4 PARTIES",IF(H4=3,"PAIEMENT DES 3 PARTIES",IF(H4=5,"PAIEMENT DES 5 PARTIES","")))</f>
        <v>PAIEMENT DES 5 PARTIES</v>
      </c>
      <c r="B7" s="243"/>
      <c r="C7" s="243"/>
      <c r="D7" s="244"/>
      <c r="E7" s="245">
        <f>B18</f>
        <v>585</v>
      </c>
      <c r="F7" s="246"/>
      <c r="G7" s="18"/>
    </row>
    <row r="8" spans="1:11" ht="18" customHeight="1">
      <c r="A8" s="256" t="s">
        <v>9</v>
      </c>
      <c r="B8" s="257"/>
      <c r="C8" s="257"/>
      <c r="D8" s="258"/>
      <c r="E8" s="259">
        <f>E5-E7</f>
        <v>970</v>
      </c>
      <c r="F8" s="260"/>
      <c r="G8" s="17"/>
      <c r="H8" s="29" t="s">
        <v>10</v>
      </c>
      <c r="I8" s="29" t="s">
        <v>6</v>
      </c>
      <c r="J8" s="30" t="s">
        <v>0</v>
      </c>
      <c r="K8" s="30" t="s">
        <v>11</v>
      </c>
    </row>
    <row r="9" spans="1:11" ht="18" customHeight="1">
      <c r="A9" s="1"/>
      <c r="B9" s="5"/>
      <c r="C9" s="5"/>
      <c r="D9" s="6"/>
      <c r="E9" s="1"/>
      <c r="F9" s="1"/>
      <c r="G9" s="10"/>
      <c r="H9" s="52"/>
      <c r="I9" s="35">
        <v>1</v>
      </c>
      <c r="J9" s="38">
        <v>0.14</v>
      </c>
      <c r="K9" s="39">
        <f>$E$8*J9</f>
        <v>135.8</v>
      </c>
    </row>
    <row r="10" spans="1:11" ht="18" customHeight="1">
      <c r="A10" s="45"/>
      <c r="B10" s="247" t="s">
        <v>1</v>
      </c>
      <c r="C10" s="231" t="s">
        <v>2</v>
      </c>
      <c r="D10" s="231" t="s">
        <v>3</v>
      </c>
      <c r="E10" s="231" t="s">
        <v>4</v>
      </c>
      <c r="F10" s="231" t="s">
        <v>12</v>
      </c>
      <c r="G10" s="9"/>
      <c r="H10" s="52"/>
      <c r="I10" s="35">
        <v>2</v>
      </c>
      <c r="J10" s="38">
        <v>0.13</v>
      </c>
      <c r="K10" s="39">
        <f aca="true" t="shared" si="0" ref="K10:K27">$E$8*J10</f>
        <v>126.10000000000001</v>
      </c>
    </row>
    <row r="11" spans="1:11" ht="18" customHeight="1">
      <c r="A11" s="45"/>
      <c r="B11" s="248"/>
      <c r="C11" s="231"/>
      <c r="D11" s="231"/>
      <c r="E11" s="231"/>
      <c r="F11" s="231"/>
      <c r="G11" s="9"/>
      <c r="H11" s="52"/>
      <c r="I11" s="35">
        <v>3</v>
      </c>
      <c r="J11" s="38">
        <v>0.11</v>
      </c>
      <c r="K11" s="39">
        <f t="shared" si="0"/>
        <v>106.7</v>
      </c>
    </row>
    <row r="12" spans="1:11" ht="18" customHeight="1">
      <c r="A12" s="45"/>
      <c r="B12" s="249"/>
      <c r="C12" s="231"/>
      <c r="D12" s="231"/>
      <c r="E12" s="231"/>
      <c r="F12" s="231"/>
      <c r="G12" s="9"/>
      <c r="H12" s="52"/>
      <c r="I12" s="35">
        <v>4</v>
      </c>
      <c r="J12" s="38">
        <v>0.1</v>
      </c>
      <c r="K12" s="39">
        <f t="shared" si="0"/>
        <v>97</v>
      </c>
    </row>
    <row r="13" spans="1:11" ht="18" customHeight="1">
      <c r="A13" s="46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5</v>
      </c>
      <c r="J13" s="38">
        <v>0.08</v>
      </c>
      <c r="K13" s="39">
        <f t="shared" si="0"/>
        <v>77.60000000000001</v>
      </c>
    </row>
    <row r="14" spans="1:11" ht="18" customHeight="1">
      <c r="A14" s="235" t="s">
        <v>14</v>
      </c>
      <c r="B14" s="237" t="str">
        <f>$G$3/2&amp;" équipes"</f>
        <v>39 équipes</v>
      </c>
      <c r="C14" s="237" t="str">
        <f>$G$3/2&amp;" équipes"</f>
        <v>39 équipes</v>
      </c>
      <c r="D14" s="237" t="str">
        <f>$G$3/2&amp;" équipes"</f>
        <v>39 équipes</v>
      </c>
      <c r="E14" s="237" t="str">
        <f>$G$3/2&amp;" équipes"</f>
        <v>39 équipes</v>
      </c>
      <c r="F14" s="237" t="str">
        <f>$G$3/2&amp;" équipes"</f>
        <v>39 équipes</v>
      </c>
      <c r="G14" s="8"/>
      <c r="H14" s="52"/>
      <c r="I14" s="35">
        <v>6</v>
      </c>
      <c r="J14" s="38">
        <v>0.07</v>
      </c>
      <c r="K14" s="39">
        <f t="shared" si="0"/>
        <v>67.9</v>
      </c>
    </row>
    <row r="15" spans="1:11" ht="18" customHeight="1">
      <c r="A15" s="236"/>
      <c r="B15" s="238"/>
      <c r="C15" s="238"/>
      <c r="D15" s="238"/>
      <c r="E15" s="238"/>
      <c r="F15" s="238"/>
      <c r="G15" s="3"/>
      <c r="H15" s="52"/>
      <c r="I15" s="35">
        <v>7</v>
      </c>
      <c r="J15" s="38">
        <v>0.06</v>
      </c>
      <c r="K15" s="39">
        <f t="shared" si="0"/>
        <v>58.199999999999996</v>
      </c>
    </row>
    <row r="16" spans="1:11" ht="18" customHeight="1">
      <c r="A16" s="227" t="s">
        <v>5</v>
      </c>
      <c r="B16" s="230">
        <f>B13*B19</f>
        <v>117</v>
      </c>
      <c r="C16" s="230">
        <f>C13*C19</f>
        <v>117</v>
      </c>
      <c r="D16" s="230">
        <f>D13*D19</f>
        <v>117</v>
      </c>
      <c r="E16" s="230">
        <f>E13*E19</f>
        <v>117</v>
      </c>
      <c r="F16" s="230">
        <f>F13*F19</f>
        <v>117</v>
      </c>
      <c r="G16" s="3"/>
      <c r="H16" s="52"/>
      <c r="I16" s="35">
        <v>8</v>
      </c>
      <c r="J16" s="38">
        <v>0.05</v>
      </c>
      <c r="K16" s="39">
        <f t="shared" si="0"/>
        <v>48.5</v>
      </c>
    </row>
    <row r="17" spans="1:11" ht="18" customHeight="1">
      <c r="A17" s="228"/>
      <c r="B17" s="230"/>
      <c r="C17" s="230"/>
      <c r="D17" s="230"/>
      <c r="E17" s="230"/>
      <c r="F17" s="230"/>
      <c r="G17" s="3"/>
      <c r="H17" s="52"/>
      <c r="I17" s="35">
        <v>9</v>
      </c>
      <c r="J17" s="38">
        <v>0.05</v>
      </c>
      <c r="K17" s="39">
        <f t="shared" si="0"/>
        <v>48.5</v>
      </c>
    </row>
    <row r="18" spans="1:11" ht="18" customHeight="1">
      <c r="A18" s="229"/>
      <c r="B18" s="232">
        <f>B16+C16+D16+E16+F16</f>
        <v>585</v>
      </c>
      <c r="C18" s="233"/>
      <c r="D18" s="233"/>
      <c r="E18" s="233"/>
      <c r="F18" s="234"/>
      <c r="G18" s="3"/>
      <c r="H18" s="52"/>
      <c r="I18" s="37">
        <v>10</v>
      </c>
      <c r="J18" s="38">
        <v>0.04</v>
      </c>
      <c r="K18" s="39">
        <f t="shared" si="0"/>
        <v>38.800000000000004</v>
      </c>
    </row>
    <row r="19" spans="2:11" ht="18" customHeight="1" thickBot="1">
      <c r="B19" s="13">
        <f>$G$3/2</f>
        <v>39</v>
      </c>
      <c r="C19" s="13">
        <f>$G$3/2</f>
        <v>39</v>
      </c>
      <c r="D19" s="13">
        <f>$G$3/2</f>
        <v>39</v>
      </c>
      <c r="E19" s="13">
        <f>$G$3/2</f>
        <v>39</v>
      </c>
      <c r="F19" s="13">
        <f>$G$3/2</f>
        <v>39</v>
      </c>
      <c r="G19" s="3"/>
      <c r="H19" s="52"/>
      <c r="I19" s="35">
        <v>11</v>
      </c>
      <c r="J19" s="38">
        <v>0.03</v>
      </c>
      <c r="K19" s="39">
        <f t="shared" si="0"/>
        <v>29.099999999999998</v>
      </c>
    </row>
    <row r="20" spans="1:11" ht="18" customHeight="1">
      <c r="A20" s="75"/>
      <c r="B20" s="205" t="s">
        <v>19</v>
      </c>
      <c r="C20" s="206"/>
      <c r="D20" s="207"/>
      <c r="G20" s="3"/>
      <c r="H20" s="53"/>
      <c r="I20" s="35">
        <v>12</v>
      </c>
      <c r="J20" s="38">
        <v>0.03</v>
      </c>
      <c r="K20" s="39">
        <f t="shared" si="0"/>
        <v>29.099999999999998</v>
      </c>
    </row>
    <row r="21" spans="1:11" ht="18" customHeight="1" thickBot="1">
      <c r="A21" s="75"/>
      <c r="B21" s="208"/>
      <c r="C21" s="209"/>
      <c r="D21" s="210"/>
      <c r="G21" s="1"/>
      <c r="H21" s="53"/>
      <c r="I21" s="35">
        <v>13</v>
      </c>
      <c r="J21" s="38">
        <v>0.03</v>
      </c>
      <c r="K21" s="39">
        <f t="shared" si="0"/>
        <v>29.099999999999998</v>
      </c>
    </row>
    <row r="22" spans="1:11" ht="18" customHeight="1">
      <c r="A22" s="75"/>
      <c r="B22" s="47"/>
      <c r="C22" s="47"/>
      <c r="D22" s="47"/>
      <c r="G22" s="1"/>
      <c r="H22" s="53"/>
      <c r="I22" s="35">
        <v>14</v>
      </c>
      <c r="J22" s="38">
        <v>0.02</v>
      </c>
      <c r="K22" s="39">
        <f t="shared" si="0"/>
        <v>19.400000000000002</v>
      </c>
    </row>
    <row r="23" spans="1:11" ht="18" customHeight="1">
      <c r="A23" s="47">
        <v>75</v>
      </c>
      <c r="B23" s="47"/>
      <c r="C23" s="48">
        <f>'moins 32'!C24</f>
        <v>15</v>
      </c>
      <c r="D23" s="48">
        <f>'moins 32'!D24</f>
        <v>3</v>
      </c>
      <c r="E23" s="48" t="str">
        <f>'moins 32'!E24</f>
        <v>Triplette</v>
      </c>
      <c r="H23" s="53"/>
      <c r="I23" s="35">
        <v>15</v>
      </c>
      <c r="J23" s="38">
        <v>0.02</v>
      </c>
      <c r="K23" s="39">
        <f t="shared" si="0"/>
        <v>19.400000000000002</v>
      </c>
    </row>
    <row r="24" spans="1:11" ht="18" customHeight="1">
      <c r="A24" s="47">
        <v>76</v>
      </c>
      <c r="B24" s="47"/>
      <c r="C24" s="48">
        <f>'moins 32'!C25</f>
        <v>13.5</v>
      </c>
      <c r="D24" s="48">
        <f>'moins 32'!D25</f>
        <v>4</v>
      </c>
      <c r="E24" s="48" t="str">
        <f>'moins 32'!E25</f>
        <v>Doublette</v>
      </c>
      <c r="H24" s="53"/>
      <c r="I24" s="35">
        <v>16</v>
      </c>
      <c r="J24" s="38">
        <v>0.01</v>
      </c>
      <c r="K24" s="39">
        <f t="shared" si="0"/>
        <v>9.700000000000001</v>
      </c>
    </row>
    <row r="25" spans="1:11" ht="18" customHeight="1">
      <c r="A25" s="47">
        <v>77</v>
      </c>
      <c r="B25" s="47"/>
      <c r="C25" s="48">
        <f>'moins 32'!C26</f>
        <v>12</v>
      </c>
      <c r="D25" s="48">
        <f>'moins 32'!D26</f>
        <v>5</v>
      </c>
      <c r="E25" s="47"/>
      <c r="H25" s="53"/>
      <c r="I25" s="35">
        <v>17</v>
      </c>
      <c r="J25" s="38">
        <v>0.01</v>
      </c>
      <c r="K25" s="39">
        <f t="shared" si="0"/>
        <v>9.700000000000001</v>
      </c>
    </row>
    <row r="26" spans="1:11" ht="18" customHeight="1">
      <c r="A26" s="47">
        <v>78</v>
      </c>
      <c r="B26" s="47"/>
      <c r="C26" s="48">
        <f>'moins 32'!C27</f>
        <v>10</v>
      </c>
      <c r="D26" s="48">
        <f>'moins 32'!D27</f>
        <v>0</v>
      </c>
      <c r="E26" s="47"/>
      <c r="H26" s="53"/>
      <c r="I26" s="35">
        <v>18</v>
      </c>
      <c r="J26" s="38">
        <v>0.01</v>
      </c>
      <c r="K26" s="39">
        <f t="shared" si="0"/>
        <v>9.700000000000001</v>
      </c>
    </row>
    <row r="27" spans="1:11" ht="18" customHeight="1">
      <c r="A27" s="75"/>
      <c r="B27" s="47"/>
      <c r="C27" s="48">
        <f>'moins 32'!C28</f>
        <v>8</v>
      </c>
      <c r="D27" s="48"/>
      <c r="E27" s="47"/>
      <c r="H27" s="53"/>
      <c r="I27" s="35">
        <v>19</v>
      </c>
      <c r="J27" s="38">
        <v>0.01</v>
      </c>
      <c r="K27" s="39">
        <f t="shared" si="0"/>
        <v>9.700000000000001</v>
      </c>
    </row>
    <row r="28" spans="1:11" ht="18" customHeight="1">
      <c r="A28" s="75"/>
      <c r="C28" s="47"/>
      <c r="D28" s="47"/>
      <c r="E28" s="47"/>
      <c r="J28" s="40">
        <f>SUM(J9:J27)</f>
        <v>1.0000000000000002</v>
      </c>
      <c r="K28" s="41">
        <f>SUM(K9:K27)</f>
        <v>970.0000000000002</v>
      </c>
    </row>
    <row r="29" ht="18" customHeight="1">
      <c r="A29" s="75"/>
    </row>
    <row r="30" ht="18" customHeight="1">
      <c r="A30" s="75"/>
    </row>
    <row r="31" ht="18" customHeight="1"/>
    <row r="32" ht="18" customHeight="1"/>
    <row r="33" ht="18" customHeight="1"/>
    <row r="34" ht="18" customHeight="1"/>
  </sheetData>
  <sheetProtection password="F81A" sheet="1" selectLockedCells="1"/>
  <mergeCells count="35">
    <mergeCell ref="H2:I3"/>
    <mergeCell ref="J2:K3"/>
    <mergeCell ref="H4:I6"/>
    <mergeCell ref="J4:K6"/>
    <mergeCell ref="A8:D8"/>
    <mergeCell ref="E8:F8"/>
    <mergeCell ref="B10:B12"/>
    <mergeCell ref="E10:E12"/>
    <mergeCell ref="F10:F12"/>
    <mergeCell ref="A2:D2"/>
    <mergeCell ref="E2:F2"/>
    <mergeCell ref="A3:D3"/>
    <mergeCell ref="E3:F3"/>
    <mergeCell ref="A4:D4"/>
    <mergeCell ref="E4:F4"/>
    <mergeCell ref="D14:D15"/>
    <mergeCell ref="E14:E15"/>
    <mergeCell ref="F14:F15"/>
    <mergeCell ref="A5:D5"/>
    <mergeCell ref="E5:F5"/>
    <mergeCell ref="C16:C17"/>
    <mergeCell ref="D16:D17"/>
    <mergeCell ref="E16:E17"/>
    <mergeCell ref="A7:D7"/>
    <mergeCell ref="E7:F7"/>
    <mergeCell ref="B20:D21"/>
    <mergeCell ref="A16:A18"/>
    <mergeCell ref="B16:B17"/>
    <mergeCell ref="C10:C12"/>
    <mergeCell ref="D10:D12"/>
    <mergeCell ref="F16:F17"/>
    <mergeCell ref="B18:F18"/>
    <mergeCell ref="A14:A15"/>
    <mergeCell ref="B14:B15"/>
    <mergeCell ref="C14:C15"/>
  </mergeCells>
  <conditionalFormatting sqref="F13:F17">
    <cfRule type="expression" priority="35" dxfId="436">
      <formula>$F$13=0</formula>
    </cfRule>
  </conditionalFormatting>
  <conditionalFormatting sqref="F10:F12">
    <cfRule type="expression" priority="34" dxfId="437">
      <formula>$F$13=0</formula>
    </cfRule>
  </conditionalFormatting>
  <conditionalFormatting sqref="B18:F18 B13:E17 K9:K27">
    <cfRule type="expression" priority="33" dxfId="436">
      <formula>$H$4&lt;3</formula>
    </cfRule>
  </conditionalFormatting>
  <conditionalFormatting sqref="E7:F8">
    <cfRule type="expression" priority="31" dxfId="436">
      <formula>$H$4&gt;5</formula>
    </cfRule>
    <cfRule type="expression" priority="32" dxfId="436">
      <formula>$H$4&lt;3</formula>
    </cfRule>
  </conditionalFormatting>
  <conditionalFormatting sqref="B13:E17 B18:F18 K9:K27">
    <cfRule type="expression" priority="30" dxfId="436">
      <formula>$H$4&gt;5</formula>
    </cfRule>
  </conditionalFormatting>
  <conditionalFormatting sqref="E13:E17">
    <cfRule type="expression" priority="29" dxfId="436">
      <formula>$H$4=3</formula>
    </cfRule>
  </conditionalFormatting>
  <conditionalFormatting sqref="E10:E12">
    <cfRule type="expression" priority="27" dxfId="437">
      <formula>$H$4&gt;5</formula>
    </cfRule>
    <cfRule type="expression" priority="28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errorStyle="warning" type="list" allowBlank="1" showInputMessage="1" showErrorMessage="1" error="13.50 OU 12 EUROS PAR TRIPLETTE" sqref="E2:F2">
      <formula1>$C$23:$C$27</formula1>
    </dataValidation>
    <dataValidation type="list" allowBlank="1" showInputMessage="1" showErrorMessage="1" errorTitle="3 4 5 " error="NOMBRE DE PARTIES 3 - 4 OU 5 " sqref="H4:I6">
      <formula1>$D$23:$D$26</formula1>
    </dataValidation>
    <dataValidation type="list" allowBlank="1" showInputMessage="1" showErrorMessage="1" sqref="E3:F3">
      <formula1>$A$23:$A$26</formula1>
    </dataValidation>
    <dataValidation type="list" allowBlank="1" showInputMessage="1" showErrorMessage="1" errorTitle="3 4 5 " error="doublette ou triplette " sqref="J4:K6">
      <formula1>$E$23:$E$26</formula1>
    </dataValidation>
  </dataValidations>
  <hyperlinks>
    <hyperlink ref="B20:D21" location="Accueil!A1" display="#Accueil!A1"/>
  </hyperlinks>
  <printOptions horizontalCentered="1"/>
  <pageMargins left="0.11811023622047245" right="0.11811023622047245" top="0.7480314960629921" bottom="0.15748031496062992" header="0.31496062992125984" footer="0.11811023622047245"/>
  <pageSetup orientation="landscape" paperSize="9" r:id="rId1"/>
  <headerFooter>
    <oddHeader>&amp;C&amp;"Arial,Gras"&amp;16&amp;F</oddHeader>
    <oddFooter>&amp;L&amp;D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29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9.75" customHeight="1" thickBot="1"/>
    <row r="2" spans="1:11" ht="18" customHeight="1" thickBot="1" thickTop="1">
      <c r="A2" s="242" t="str">
        <f>IF(J4="doublette","Participation par doublette","Participation par triplette")</f>
        <v>Participation par triplette</v>
      </c>
      <c r="B2" s="243"/>
      <c r="C2" s="243"/>
      <c r="D2" s="243"/>
      <c r="E2" s="250">
        <v>15</v>
      </c>
      <c r="F2" s="251"/>
      <c r="G2" s="15"/>
      <c r="H2" s="163" t="s">
        <v>13</v>
      </c>
      <c r="I2" s="164"/>
      <c r="J2" s="165" t="s">
        <v>17</v>
      </c>
      <c r="K2" s="166"/>
    </row>
    <row r="3" spans="1:11" ht="18" customHeight="1" thickBot="1" thickTop="1">
      <c r="A3" s="242" t="s">
        <v>7</v>
      </c>
      <c r="B3" s="243"/>
      <c r="C3" s="243"/>
      <c r="D3" s="243"/>
      <c r="E3" s="252">
        <v>80</v>
      </c>
      <c r="F3" s="252"/>
      <c r="G3" s="28">
        <f>IF(_XLL.EST.IMPAIR($E$3),$E$3+1,$E$3)</f>
        <v>80</v>
      </c>
      <c r="H3" s="163"/>
      <c r="I3" s="164"/>
      <c r="J3" s="167"/>
      <c r="K3" s="168"/>
    </row>
    <row r="4" spans="1:11" ht="18" customHeight="1" thickBot="1" thickTop="1">
      <c r="A4" s="253" t="s">
        <v>15</v>
      </c>
      <c r="B4" s="254"/>
      <c r="C4" s="254"/>
      <c r="D4" s="254"/>
      <c r="E4" s="255">
        <v>400</v>
      </c>
      <c r="F4" s="255"/>
      <c r="G4" s="16"/>
      <c r="H4" s="170">
        <v>5</v>
      </c>
      <c r="I4" s="171"/>
      <c r="J4" s="172" t="s">
        <v>16</v>
      </c>
      <c r="K4" s="173"/>
    </row>
    <row r="5" spans="1:11" ht="18" customHeight="1" thickBot="1" thickTop="1">
      <c r="A5" s="239" t="s">
        <v>8</v>
      </c>
      <c r="B5" s="240"/>
      <c r="C5" s="240"/>
      <c r="D5" s="240"/>
      <c r="E5" s="241">
        <f>E2*E3+E4</f>
        <v>1600</v>
      </c>
      <c r="F5" s="241"/>
      <c r="G5" s="20"/>
      <c r="H5" s="170"/>
      <c r="I5" s="171"/>
      <c r="J5" s="174"/>
      <c r="K5" s="175"/>
    </row>
    <row r="6" spans="1:11" ht="9.75" customHeight="1" thickBot="1" thickTop="1">
      <c r="A6" s="42"/>
      <c r="B6" s="42"/>
      <c r="C6" s="42"/>
      <c r="D6" s="42"/>
      <c r="E6" s="43"/>
      <c r="F6" s="44"/>
      <c r="G6" s="20"/>
      <c r="H6" s="170"/>
      <c r="I6" s="171"/>
      <c r="J6" s="176"/>
      <c r="K6" s="177"/>
    </row>
    <row r="7" spans="1:7" ht="18" customHeight="1" thickTop="1">
      <c r="A7" s="242" t="str">
        <f>IF(H4=4," PAIEMENT DES 4 PARTIES",IF(H4=3,"PAIEMENT DES 3 PARTIES",IF(H4=5,"PAIEMENT DES 5 PARTIES","")))</f>
        <v>PAIEMENT DES 5 PARTIES</v>
      </c>
      <c r="B7" s="243"/>
      <c r="C7" s="243"/>
      <c r="D7" s="244"/>
      <c r="E7" s="245">
        <f>B18</f>
        <v>600</v>
      </c>
      <c r="F7" s="246"/>
      <c r="G7" s="18"/>
    </row>
    <row r="8" spans="1:11" ht="18" customHeight="1">
      <c r="A8" s="256" t="s">
        <v>9</v>
      </c>
      <c r="B8" s="257"/>
      <c r="C8" s="257"/>
      <c r="D8" s="258"/>
      <c r="E8" s="259">
        <f>E5-E7</f>
        <v>1000</v>
      </c>
      <c r="F8" s="260"/>
      <c r="G8" s="17"/>
      <c r="H8" s="29" t="s">
        <v>10</v>
      </c>
      <c r="I8" s="29" t="s">
        <v>6</v>
      </c>
      <c r="J8" s="30" t="s">
        <v>0</v>
      </c>
      <c r="K8" s="30" t="s">
        <v>11</v>
      </c>
    </row>
    <row r="9" spans="1:11" ht="18" customHeight="1">
      <c r="A9" s="1"/>
      <c r="B9" s="5"/>
      <c r="C9" s="5"/>
      <c r="D9" s="6"/>
      <c r="E9" s="1"/>
      <c r="F9" s="1"/>
      <c r="G9" s="10"/>
      <c r="H9" s="52"/>
      <c r="I9" s="35">
        <v>1</v>
      </c>
      <c r="J9" s="38">
        <v>0.14</v>
      </c>
      <c r="K9" s="39">
        <f>$E$8*J9</f>
        <v>140</v>
      </c>
    </row>
    <row r="10" spans="1:11" ht="18" customHeight="1">
      <c r="A10" s="45"/>
      <c r="B10" s="247" t="s">
        <v>1</v>
      </c>
      <c r="C10" s="231" t="s">
        <v>2</v>
      </c>
      <c r="D10" s="231" t="s">
        <v>3</v>
      </c>
      <c r="E10" s="231" t="s">
        <v>4</v>
      </c>
      <c r="F10" s="231" t="s">
        <v>12</v>
      </c>
      <c r="G10" s="9"/>
      <c r="H10" s="52"/>
      <c r="I10" s="35">
        <v>2</v>
      </c>
      <c r="J10" s="38">
        <v>0.13</v>
      </c>
      <c r="K10" s="39">
        <f aca="true" t="shared" si="0" ref="K10:K28">$E$8*J10</f>
        <v>130</v>
      </c>
    </row>
    <row r="11" spans="1:11" ht="18" customHeight="1">
      <c r="A11" s="45"/>
      <c r="B11" s="248"/>
      <c r="C11" s="231"/>
      <c r="D11" s="231"/>
      <c r="E11" s="231"/>
      <c r="F11" s="231"/>
      <c r="G11" s="9"/>
      <c r="H11" s="52"/>
      <c r="I11" s="35">
        <v>3</v>
      </c>
      <c r="J11" s="38">
        <v>0.11</v>
      </c>
      <c r="K11" s="39">
        <f t="shared" si="0"/>
        <v>110</v>
      </c>
    </row>
    <row r="12" spans="1:11" ht="18" customHeight="1">
      <c r="A12" s="45"/>
      <c r="B12" s="249"/>
      <c r="C12" s="231"/>
      <c r="D12" s="231"/>
      <c r="E12" s="231"/>
      <c r="F12" s="231"/>
      <c r="G12" s="9"/>
      <c r="H12" s="52"/>
      <c r="I12" s="35">
        <v>4</v>
      </c>
      <c r="J12" s="38">
        <v>0.09</v>
      </c>
      <c r="K12" s="39">
        <f t="shared" si="0"/>
        <v>90</v>
      </c>
    </row>
    <row r="13" spans="1:11" ht="18" customHeight="1">
      <c r="A13" s="46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5</v>
      </c>
      <c r="J13" s="38">
        <v>0.08</v>
      </c>
      <c r="K13" s="39">
        <f t="shared" si="0"/>
        <v>80</v>
      </c>
    </row>
    <row r="14" spans="1:11" ht="18" customHeight="1">
      <c r="A14" s="235" t="s">
        <v>14</v>
      </c>
      <c r="B14" s="237" t="str">
        <f>$G$3/2&amp;" équipes"</f>
        <v>40 équipes</v>
      </c>
      <c r="C14" s="237" t="str">
        <f>$G$3/2&amp;" équipes"</f>
        <v>40 équipes</v>
      </c>
      <c r="D14" s="237" t="str">
        <f>$G$3/2&amp;" équipes"</f>
        <v>40 équipes</v>
      </c>
      <c r="E14" s="237" t="str">
        <f>$G$3/2&amp;" équipes"</f>
        <v>40 équipes</v>
      </c>
      <c r="F14" s="237" t="str">
        <f>$G$3/2&amp;" équipes"</f>
        <v>40 équipes</v>
      </c>
      <c r="G14" s="8"/>
      <c r="H14" s="52"/>
      <c r="I14" s="35">
        <v>6</v>
      </c>
      <c r="J14" s="38">
        <v>0.06</v>
      </c>
      <c r="K14" s="39">
        <f t="shared" si="0"/>
        <v>60</v>
      </c>
    </row>
    <row r="15" spans="1:11" ht="18" customHeight="1">
      <c r="A15" s="236"/>
      <c r="B15" s="238"/>
      <c r="C15" s="238"/>
      <c r="D15" s="238"/>
      <c r="E15" s="238"/>
      <c r="F15" s="238"/>
      <c r="G15" s="3"/>
      <c r="H15" s="52"/>
      <c r="I15" s="35">
        <v>7</v>
      </c>
      <c r="J15" s="38">
        <v>0.06</v>
      </c>
      <c r="K15" s="39">
        <f t="shared" si="0"/>
        <v>60</v>
      </c>
    </row>
    <row r="16" spans="1:11" ht="18" customHeight="1">
      <c r="A16" s="227" t="s">
        <v>5</v>
      </c>
      <c r="B16" s="230">
        <f>B13*B19</f>
        <v>120</v>
      </c>
      <c r="C16" s="230">
        <f>C13*C19</f>
        <v>120</v>
      </c>
      <c r="D16" s="230">
        <f>D13*D19</f>
        <v>120</v>
      </c>
      <c r="E16" s="230">
        <f>E13*E19</f>
        <v>120</v>
      </c>
      <c r="F16" s="230">
        <f>F13*F19</f>
        <v>120</v>
      </c>
      <c r="G16" s="3"/>
      <c r="H16" s="52"/>
      <c r="I16" s="35">
        <v>8</v>
      </c>
      <c r="J16" s="38">
        <v>0.05</v>
      </c>
      <c r="K16" s="39">
        <f t="shared" si="0"/>
        <v>50</v>
      </c>
    </row>
    <row r="17" spans="1:11" ht="18" customHeight="1">
      <c r="A17" s="228"/>
      <c r="B17" s="230"/>
      <c r="C17" s="230"/>
      <c r="D17" s="230"/>
      <c r="E17" s="230"/>
      <c r="F17" s="230"/>
      <c r="G17" s="3"/>
      <c r="H17" s="52"/>
      <c r="I17" s="35">
        <v>9</v>
      </c>
      <c r="J17" s="38">
        <v>0.05</v>
      </c>
      <c r="K17" s="39">
        <f t="shared" si="0"/>
        <v>50</v>
      </c>
    </row>
    <row r="18" spans="1:11" ht="18" customHeight="1">
      <c r="A18" s="229"/>
      <c r="B18" s="232">
        <f>B16+C16+D16+E16+F16</f>
        <v>600</v>
      </c>
      <c r="C18" s="233"/>
      <c r="D18" s="233"/>
      <c r="E18" s="233"/>
      <c r="F18" s="234"/>
      <c r="G18" s="3"/>
      <c r="H18" s="52"/>
      <c r="I18" s="37">
        <v>10</v>
      </c>
      <c r="J18" s="38">
        <v>0.04</v>
      </c>
      <c r="K18" s="39">
        <f t="shared" si="0"/>
        <v>40</v>
      </c>
    </row>
    <row r="19" spans="2:11" ht="18" customHeight="1" thickBot="1">
      <c r="B19" s="13">
        <f>$G$3/2</f>
        <v>40</v>
      </c>
      <c r="C19" s="13">
        <f>$G$3/2</f>
        <v>40</v>
      </c>
      <c r="D19" s="13">
        <f>$G$3/2</f>
        <v>40</v>
      </c>
      <c r="E19" s="13">
        <f>$G$3/2</f>
        <v>40</v>
      </c>
      <c r="F19" s="13">
        <f>$G$3/2</f>
        <v>40</v>
      </c>
      <c r="G19" s="3"/>
      <c r="H19" s="52"/>
      <c r="I19" s="35">
        <v>11</v>
      </c>
      <c r="J19" s="38">
        <v>0.04</v>
      </c>
      <c r="K19" s="39">
        <f t="shared" si="0"/>
        <v>40</v>
      </c>
    </row>
    <row r="20" spans="1:11" ht="18" customHeight="1">
      <c r="A20" s="75"/>
      <c r="B20" s="205" t="s">
        <v>19</v>
      </c>
      <c r="C20" s="206"/>
      <c r="D20" s="207"/>
      <c r="G20" s="3"/>
      <c r="H20" s="53"/>
      <c r="I20" s="35">
        <v>12</v>
      </c>
      <c r="J20" s="38">
        <v>0.03</v>
      </c>
      <c r="K20" s="39">
        <f t="shared" si="0"/>
        <v>30</v>
      </c>
    </row>
    <row r="21" spans="1:11" ht="18" customHeight="1" thickBot="1">
      <c r="A21" s="75"/>
      <c r="B21" s="208"/>
      <c r="C21" s="209"/>
      <c r="D21" s="210"/>
      <c r="G21" s="1"/>
      <c r="H21" s="53"/>
      <c r="I21" s="35">
        <v>13</v>
      </c>
      <c r="J21" s="38">
        <v>0.03</v>
      </c>
      <c r="K21" s="39">
        <f t="shared" si="0"/>
        <v>30</v>
      </c>
    </row>
    <row r="22" spans="1:11" ht="18" customHeight="1">
      <c r="A22" s="75"/>
      <c r="B22" s="47"/>
      <c r="C22" s="47"/>
      <c r="D22" s="47"/>
      <c r="G22" s="1"/>
      <c r="H22" s="53"/>
      <c r="I22" s="35">
        <v>14</v>
      </c>
      <c r="J22" s="38">
        <v>0.02</v>
      </c>
      <c r="K22" s="39">
        <f t="shared" si="0"/>
        <v>20</v>
      </c>
    </row>
    <row r="23" spans="1:11" ht="18" customHeight="1">
      <c r="A23" s="47">
        <v>79</v>
      </c>
      <c r="B23" s="47"/>
      <c r="C23" s="48">
        <f>'moins 32'!C24</f>
        <v>15</v>
      </c>
      <c r="D23" s="48">
        <f>'moins 32'!D24</f>
        <v>3</v>
      </c>
      <c r="E23" s="48" t="str">
        <f>'moins 32'!E24</f>
        <v>Triplette</v>
      </c>
      <c r="H23" s="53"/>
      <c r="I23" s="35">
        <v>15</v>
      </c>
      <c r="J23" s="38">
        <v>0.02</v>
      </c>
      <c r="K23" s="39">
        <f t="shared" si="0"/>
        <v>20</v>
      </c>
    </row>
    <row r="24" spans="1:11" ht="18" customHeight="1">
      <c r="A24" s="47">
        <v>80</v>
      </c>
      <c r="B24" s="47"/>
      <c r="C24" s="48">
        <f>'moins 32'!C25</f>
        <v>13.5</v>
      </c>
      <c r="D24" s="48">
        <f>'moins 32'!D25</f>
        <v>4</v>
      </c>
      <c r="E24" s="48" t="str">
        <f>'moins 32'!E25</f>
        <v>Doublette</v>
      </c>
      <c r="H24" s="53"/>
      <c r="I24" s="35">
        <v>16</v>
      </c>
      <c r="J24" s="38">
        <v>0.01</v>
      </c>
      <c r="K24" s="39">
        <f t="shared" si="0"/>
        <v>10</v>
      </c>
    </row>
    <row r="25" spans="1:11" ht="18" customHeight="1">
      <c r="A25" s="47">
        <v>81</v>
      </c>
      <c r="B25" s="47"/>
      <c r="C25" s="48">
        <f>'moins 32'!C26</f>
        <v>12</v>
      </c>
      <c r="D25" s="48">
        <f>'moins 32'!D26</f>
        <v>5</v>
      </c>
      <c r="E25" s="47"/>
      <c r="H25" s="53"/>
      <c r="I25" s="35">
        <v>17</v>
      </c>
      <c r="J25" s="38">
        <v>0.01</v>
      </c>
      <c r="K25" s="39">
        <f t="shared" si="0"/>
        <v>10</v>
      </c>
    </row>
    <row r="26" spans="1:11" ht="18" customHeight="1">
      <c r="A26" s="47">
        <v>82</v>
      </c>
      <c r="B26" s="47"/>
      <c r="C26" s="48">
        <f>'moins 32'!C27</f>
        <v>10</v>
      </c>
      <c r="D26" s="48">
        <f>'moins 32'!D27</f>
        <v>0</v>
      </c>
      <c r="E26" s="47"/>
      <c r="H26" s="53"/>
      <c r="I26" s="35">
        <v>18</v>
      </c>
      <c r="J26" s="38">
        <v>0.01</v>
      </c>
      <c r="K26" s="39">
        <f t="shared" si="0"/>
        <v>10</v>
      </c>
    </row>
    <row r="27" spans="1:11" ht="18" customHeight="1">
      <c r="A27" s="47"/>
      <c r="B27" s="47"/>
      <c r="C27" s="48">
        <f>'moins 32'!C28</f>
        <v>8</v>
      </c>
      <c r="D27" s="48"/>
      <c r="E27" s="47"/>
      <c r="H27" s="53"/>
      <c r="I27" s="35">
        <v>19</v>
      </c>
      <c r="J27" s="38">
        <v>0.01</v>
      </c>
      <c r="K27" s="39">
        <f t="shared" si="0"/>
        <v>10</v>
      </c>
    </row>
    <row r="28" spans="1:11" ht="18" customHeight="1">
      <c r="A28" s="75"/>
      <c r="C28" s="47"/>
      <c r="D28" s="47"/>
      <c r="E28" s="47"/>
      <c r="H28" s="53"/>
      <c r="I28" s="35">
        <v>20</v>
      </c>
      <c r="J28" s="38">
        <v>0.01</v>
      </c>
      <c r="K28" s="39">
        <f t="shared" si="0"/>
        <v>10</v>
      </c>
    </row>
    <row r="29" spans="10:11" ht="18" customHeight="1">
      <c r="J29" s="40">
        <f>SUM(J9:J28)</f>
        <v>1.0000000000000002</v>
      </c>
      <c r="K29" s="41">
        <f>SUM(K9:K28)</f>
        <v>1000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 password="F81A" sheet="1" selectLockedCells="1"/>
  <mergeCells count="35">
    <mergeCell ref="H2:I3"/>
    <mergeCell ref="J2:K3"/>
    <mergeCell ref="H4:I6"/>
    <mergeCell ref="J4:K6"/>
    <mergeCell ref="A8:D8"/>
    <mergeCell ref="E8:F8"/>
    <mergeCell ref="B10:B12"/>
    <mergeCell ref="E10:E12"/>
    <mergeCell ref="F10:F12"/>
    <mergeCell ref="A2:D2"/>
    <mergeCell ref="E2:F2"/>
    <mergeCell ref="A3:D3"/>
    <mergeCell ref="E3:F3"/>
    <mergeCell ref="A4:D4"/>
    <mergeCell ref="E4:F4"/>
    <mergeCell ref="D14:D15"/>
    <mergeCell ref="E14:E15"/>
    <mergeCell ref="F14:F15"/>
    <mergeCell ref="A5:D5"/>
    <mergeCell ref="E5:F5"/>
    <mergeCell ref="C16:C17"/>
    <mergeCell ref="D16:D17"/>
    <mergeCell ref="E16:E17"/>
    <mergeCell ref="A7:D7"/>
    <mergeCell ref="E7:F7"/>
    <mergeCell ref="B20:D21"/>
    <mergeCell ref="A16:A18"/>
    <mergeCell ref="B16:B17"/>
    <mergeCell ref="C10:C12"/>
    <mergeCell ref="D10:D12"/>
    <mergeCell ref="F16:F17"/>
    <mergeCell ref="B18:F18"/>
    <mergeCell ref="A14:A15"/>
    <mergeCell ref="B14:B15"/>
    <mergeCell ref="C14:C15"/>
  </mergeCells>
  <conditionalFormatting sqref="F13:F17">
    <cfRule type="expression" priority="39" dxfId="436">
      <formula>$F$13=0</formula>
    </cfRule>
  </conditionalFormatting>
  <conditionalFormatting sqref="F10:F12">
    <cfRule type="expression" priority="38" dxfId="437">
      <formula>$F$13=0</formula>
    </cfRule>
  </conditionalFormatting>
  <conditionalFormatting sqref="B18:F18 B13:E17 K9:K28">
    <cfRule type="expression" priority="37" dxfId="436">
      <formula>$H$4&lt;3</formula>
    </cfRule>
  </conditionalFormatting>
  <conditionalFormatting sqref="E7:F8">
    <cfRule type="expression" priority="35" dxfId="436">
      <formula>$H$4&gt;5</formula>
    </cfRule>
    <cfRule type="expression" priority="36" dxfId="436">
      <formula>$H$4&lt;3</formula>
    </cfRule>
  </conditionalFormatting>
  <conditionalFormatting sqref="B13:E17 B18:F18 K9:K28">
    <cfRule type="expression" priority="34" dxfId="436">
      <formula>$H$4&gt;5</formula>
    </cfRule>
  </conditionalFormatting>
  <conditionalFormatting sqref="E13:E17">
    <cfRule type="expression" priority="33" dxfId="436">
      <formula>$H$4=3</formula>
    </cfRule>
  </conditionalFormatting>
  <conditionalFormatting sqref="E10:E12">
    <cfRule type="expression" priority="31" dxfId="437">
      <formula>$H$4&gt;5</formula>
    </cfRule>
    <cfRule type="expression" priority="32" dxfId="437">
      <formula>$H$4&lt;4</formula>
    </cfRule>
  </conditionalFormatting>
  <conditionalFormatting sqref="F13">
    <cfRule type="expression" priority="12" dxfId="436">
      <formula>$F$13=0</formula>
    </cfRule>
  </conditionalFormatting>
  <conditionalFormatting sqref="B13:E13">
    <cfRule type="expression" priority="11" dxfId="436">
      <formula>$H$4&lt;3</formula>
    </cfRule>
  </conditionalFormatting>
  <conditionalFormatting sqref="B13:E13">
    <cfRule type="expression" priority="10" dxfId="436">
      <formula>$H$4&gt;5</formula>
    </cfRule>
  </conditionalFormatting>
  <conditionalFormatting sqref="E13">
    <cfRule type="expression" priority="9" dxfId="436">
      <formula>$H$4=3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type="list" allowBlank="1" showInputMessage="1" showErrorMessage="1" errorTitle="3 4 5 " error="NOMBRE DE PARTIES 3 - 4 OU 5 " sqref="H4:I6">
      <formula1>$D$23:$D$26</formula1>
    </dataValidation>
    <dataValidation errorStyle="warning" type="list" allowBlank="1" showInputMessage="1" showErrorMessage="1" error="13.50 OU 12 EUROS PAR TRIPLETTE" sqref="E2:F2">
      <formula1>$C$23:$C$27</formula1>
    </dataValidation>
    <dataValidation type="list" allowBlank="1" showInputMessage="1" showErrorMessage="1" sqref="E3:F3">
      <formula1>$A$23:$A$27</formula1>
    </dataValidation>
    <dataValidation type="list" allowBlank="1" showInputMessage="1" showErrorMessage="1" errorTitle="3 4 5 " error="doublette ou triplette " sqref="J4:K6">
      <formula1>$E$23:$E$26</formula1>
    </dataValidation>
  </dataValidations>
  <hyperlinks>
    <hyperlink ref="B20:D21" location="Accueil!A1" display="#Accueil!A1"/>
  </hyperlinks>
  <printOptions horizontalCentered="1"/>
  <pageMargins left="0.11811023622047245" right="0.11811023622047245" top="0.7480314960629921" bottom="0.15748031496062992" header="0.31496062992125984" footer="0.1968503937007874"/>
  <pageSetup orientation="landscape" paperSize="9" r:id="rId1"/>
  <headerFooter>
    <oddHeader>&amp;C&amp;"Arial,Gras"&amp;16&amp;F</oddHeader>
    <oddFooter>&amp;L&amp;D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2" customHeight="1" thickBot="1"/>
    <row r="2" spans="1:11" ht="18" customHeight="1" thickBot="1" thickTop="1">
      <c r="A2" s="242" t="str">
        <f>IF(J4="doublette","Participation par doublette","Participation par triplette")</f>
        <v>Participation par triplette</v>
      </c>
      <c r="B2" s="243"/>
      <c r="C2" s="243"/>
      <c r="D2" s="243"/>
      <c r="E2" s="250">
        <v>15</v>
      </c>
      <c r="F2" s="251"/>
      <c r="G2" s="15"/>
      <c r="H2" s="163" t="s">
        <v>13</v>
      </c>
      <c r="I2" s="164"/>
      <c r="J2" s="165" t="s">
        <v>17</v>
      </c>
      <c r="K2" s="166"/>
    </row>
    <row r="3" spans="1:11" ht="18" customHeight="1" thickBot="1" thickTop="1">
      <c r="A3" s="242" t="s">
        <v>7</v>
      </c>
      <c r="B3" s="243"/>
      <c r="C3" s="243"/>
      <c r="D3" s="243"/>
      <c r="E3" s="252">
        <v>84</v>
      </c>
      <c r="F3" s="252"/>
      <c r="G3" s="28">
        <f>IF(_XLL.EST.IMPAIR($E$3),$E$3+1,$E$3)</f>
        <v>84</v>
      </c>
      <c r="H3" s="163"/>
      <c r="I3" s="164"/>
      <c r="J3" s="167"/>
      <c r="K3" s="168"/>
    </row>
    <row r="4" spans="1:11" ht="18" customHeight="1" thickBot="1" thickTop="1">
      <c r="A4" s="253" t="s">
        <v>15</v>
      </c>
      <c r="B4" s="254"/>
      <c r="C4" s="254"/>
      <c r="D4" s="254"/>
      <c r="E4" s="255">
        <v>400</v>
      </c>
      <c r="F4" s="255"/>
      <c r="G4" s="16"/>
      <c r="H4" s="170">
        <v>5</v>
      </c>
      <c r="I4" s="171"/>
      <c r="J4" s="172" t="s">
        <v>16</v>
      </c>
      <c r="K4" s="173"/>
    </row>
    <row r="5" spans="1:11" ht="18" customHeight="1" thickBot="1" thickTop="1">
      <c r="A5" s="239" t="s">
        <v>8</v>
      </c>
      <c r="B5" s="240"/>
      <c r="C5" s="240"/>
      <c r="D5" s="240"/>
      <c r="E5" s="241">
        <f>E2*E3+E4</f>
        <v>1660</v>
      </c>
      <c r="F5" s="241"/>
      <c r="G5" s="20"/>
      <c r="H5" s="170"/>
      <c r="I5" s="171"/>
      <c r="J5" s="174"/>
      <c r="K5" s="175"/>
    </row>
    <row r="6" spans="1:11" ht="9.75" customHeight="1" thickBot="1" thickTop="1">
      <c r="A6" s="42"/>
      <c r="B6" s="42"/>
      <c r="C6" s="42"/>
      <c r="D6" s="42"/>
      <c r="E6" s="43"/>
      <c r="F6" s="44"/>
      <c r="G6" s="20"/>
      <c r="H6" s="170"/>
      <c r="I6" s="171"/>
      <c r="J6" s="176"/>
      <c r="K6" s="177"/>
    </row>
    <row r="7" spans="1:7" ht="18" customHeight="1" thickTop="1">
      <c r="A7" s="242" t="str">
        <f>IF(H4=4," PAIEMENT DES 4 PARTIES",IF(H4=3,"PAIEMENT DES 3 PARTIES",IF(H4=5,"PAIEMENT DES 5 PARTIES","")))</f>
        <v>PAIEMENT DES 5 PARTIES</v>
      </c>
      <c r="B7" s="243"/>
      <c r="C7" s="243"/>
      <c r="D7" s="244"/>
      <c r="E7" s="245">
        <f>B18</f>
        <v>630</v>
      </c>
      <c r="F7" s="246"/>
      <c r="G7" s="18"/>
    </row>
    <row r="8" spans="1:11" ht="18" customHeight="1">
      <c r="A8" s="256" t="s">
        <v>9</v>
      </c>
      <c r="B8" s="257"/>
      <c r="C8" s="257"/>
      <c r="D8" s="258"/>
      <c r="E8" s="259">
        <f>E5-E7</f>
        <v>1030</v>
      </c>
      <c r="F8" s="260"/>
      <c r="G8" s="17"/>
      <c r="H8" s="29" t="s">
        <v>10</v>
      </c>
      <c r="I8" s="29" t="s">
        <v>6</v>
      </c>
      <c r="J8" s="30" t="s">
        <v>0</v>
      </c>
      <c r="K8" s="30" t="s">
        <v>11</v>
      </c>
    </row>
    <row r="9" spans="1:11" ht="18" customHeight="1">
      <c r="A9" s="1"/>
      <c r="B9" s="5"/>
      <c r="C9" s="5"/>
      <c r="D9" s="6"/>
      <c r="E9" s="1"/>
      <c r="F9" s="1"/>
      <c r="G9" s="10"/>
      <c r="H9" s="52"/>
      <c r="I9" s="35">
        <v>1</v>
      </c>
      <c r="J9" s="38">
        <v>0.14</v>
      </c>
      <c r="K9" s="39">
        <f>$E$8*J9</f>
        <v>144.20000000000002</v>
      </c>
    </row>
    <row r="10" spans="1:11" ht="18" customHeight="1">
      <c r="A10" s="45"/>
      <c r="B10" s="247" t="s">
        <v>1</v>
      </c>
      <c r="C10" s="231" t="s">
        <v>2</v>
      </c>
      <c r="D10" s="231" t="s">
        <v>3</v>
      </c>
      <c r="E10" s="231" t="s">
        <v>4</v>
      </c>
      <c r="F10" s="231" t="s">
        <v>12</v>
      </c>
      <c r="G10" s="9"/>
      <c r="H10" s="52"/>
      <c r="I10" s="35">
        <v>2</v>
      </c>
      <c r="J10" s="38">
        <v>0.13</v>
      </c>
      <c r="K10" s="39">
        <f aca="true" t="shared" si="0" ref="K10:K29">$E$8*J10</f>
        <v>133.9</v>
      </c>
    </row>
    <row r="11" spans="1:11" ht="18" customHeight="1">
      <c r="A11" s="45"/>
      <c r="B11" s="248"/>
      <c r="C11" s="231"/>
      <c r="D11" s="231"/>
      <c r="E11" s="231"/>
      <c r="F11" s="231"/>
      <c r="G11" s="9"/>
      <c r="H11" s="52"/>
      <c r="I11" s="35">
        <v>3</v>
      </c>
      <c r="J11" s="38">
        <v>0.12</v>
      </c>
      <c r="K11" s="39">
        <f t="shared" si="0"/>
        <v>123.6</v>
      </c>
    </row>
    <row r="12" spans="1:11" ht="18" customHeight="1">
      <c r="A12" s="45"/>
      <c r="B12" s="249"/>
      <c r="C12" s="231"/>
      <c r="D12" s="231"/>
      <c r="E12" s="231"/>
      <c r="F12" s="231"/>
      <c r="G12" s="9"/>
      <c r="H12" s="52"/>
      <c r="I12" s="35">
        <v>4</v>
      </c>
      <c r="J12" s="38">
        <v>0.08</v>
      </c>
      <c r="K12" s="39">
        <f t="shared" si="0"/>
        <v>82.4</v>
      </c>
    </row>
    <row r="13" spans="1:11" ht="18" customHeight="1">
      <c r="A13" s="46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5</v>
      </c>
      <c r="J13" s="38">
        <v>0.08</v>
      </c>
      <c r="K13" s="39">
        <f t="shared" si="0"/>
        <v>82.4</v>
      </c>
    </row>
    <row r="14" spans="1:11" ht="18" customHeight="1">
      <c r="A14" s="235" t="s">
        <v>14</v>
      </c>
      <c r="B14" s="237" t="str">
        <f>$G$3/2&amp;" équipes"</f>
        <v>42 équipes</v>
      </c>
      <c r="C14" s="237" t="str">
        <f>$G$3/2&amp;" équipes"</f>
        <v>42 équipes</v>
      </c>
      <c r="D14" s="237" t="str">
        <f>$G$3/2&amp;" équipes"</f>
        <v>42 équipes</v>
      </c>
      <c r="E14" s="237" t="str">
        <f>$G$3/2&amp;" équipes"</f>
        <v>42 équipes</v>
      </c>
      <c r="F14" s="237" t="str">
        <f>$G$3/2&amp;" équipes"</f>
        <v>42 équipes</v>
      </c>
      <c r="G14" s="8"/>
      <c r="H14" s="52"/>
      <c r="I14" s="35">
        <v>6</v>
      </c>
      <c r="J14" s="38">
        <v>0.07</v>
      </c>
      <c r="K14" s="39">
        <f t="shared" si="0"/>
        <v>72.10000000000001</v>
      </c>
    </row>
    <row r="15" spans="1:11" ht="18" customHeight="1">
      <c r="A15" s="236"/>
      <c r="B15" s="238"/>
      <c r="C15" s="238"/>
      <c r="D15" s="238"/>
      <c r="E15" s="238"/>
      <c r="F15" s="238"/>
      <c r="G15" s="3"/>
      <c r="H15" s="52"/>
      <c r="I15" s="35">
        <v>7</v>
      </c>
      <c r="J15" s="38">
        <v>0.06</v>
      </c>
      <c r="K15" s="39">
        <f t="shared" si="0"/>
        <v>61.8</v>
      </c>
    </row>
    <row r="16" spans="1:11" ht="18" customHeight="1">
      <c r="A16" s="227" t="s">
        <v>5</v>
      </c>
      <c r="B16" s="230">
        <f>B13*B19</f>
        <v>126</v>
      </c>
      <c r="C16" s="230">
        <f>C13*C19</f>
        <v>126</v>
      </c>
      <c r="D16" s="230">
        <f>D13*D19</f>
        <v>126</v>
      </c>
      <c r="E16" s="230">
        <f>E13*E19</f>
        <v>126</v>
      </c>
      <c r="F16" s="230">
        <f>F13*F19</f>
        <v>126</v>
      </c>
      <c r="G16" s="3"/>
      <c r="H16" s="52"/>
      <c r="I16" s="35">
        <v>8</v>
      </c>
      <c r="J16" s="38">
        <v>0.05</v>
      </c>
      <c r="K16" s="39">
        <f t="shared" si="0"/>
        <v>51.5</v>
      </c>
    </row>
    <row r="17" spans="1:11" ht="18" customHeight="1">
      <c r="A17" s="228"/>
      <c r="B17" s="230"/>
      <c r="C17" s="230"/>
      <c r="D17" s="230"/>
      <c r="E17" s="230"/>
      <c r="F17" s="230"/>
      <c r="G17" s="3"/>
      <c r="H17" s="52"/>
      <c r="I17" s="35">
        <v>9</v>
      </c>
      <c r="J17" s="38">
        <v>0.05</v>
      </c>
      <c r="K17" s="39">
        <f t="shared" si="0"/>
        <v>51.5</v>
      </c>
    </row>
    <row r="18" spans="1:11" ht="18" customHeight="1">
      <c r="A18" s="229"/>
      <c r="B18" s="232">
        <f>B16+C16+D16+E16+F16</f>
        <v>630</v>
      </c>
      <c r="C18" s="233"/>
      <c r="D18" s="233"/>
      <c r="E18" s="233"/>
      <c r="F18" s="234"/>
      <c r="G18" s="3"/>
      <c r="H18" s="52"/>
      <c r="I18" s="37">
        <v>10</v>
      </c>
      <c r="J18" s="38">
        <v>0.04</v>
      </c>
      <c r="K18" s="39">
        <f t="shared" si="0"/>
        <v>41.2</v>
      </c>
    </row>
    <row r="19" spans="2:11" ht="18" customHeight="1" thickBot="1">
      <c r="B19" s="13">
        <f>$G$3/2</f>
        <v>42</v>
      </c>
      <c r="C19" s="13">
        <f>$G$3/2</f>
        <v>42</v>
      </c>
      <c r="D19" s="13">
        <f>$G$3/2</f>
        <v>42</v>
      </c>
      <c r="E19" s="13">
        <f>$G$3/2</f>
        <v>42</v>
      </c>
      <c r="F19" s="13">
        <f>$G$3/2</f>
        <v>42</v>
      </c>
      <c r="G19" s="3"/>
      <c r="H19" s="52"/>
      <c r="I19" s="35">
        <v>11</v>
      </c>
      <c r="J19" s="38">
        <v>0.03</v>
      </c>
      <c r="K19" s="39">
        <f t="shared" si="0"/>
        <v>30.9</v>
      </c>
    </row>
    <row r="20" spans="2:11" ht="18" customHeight="1">
      <c r="B20" s="205" t="s">
        <v>19</v>
      </c>
      <c r="C20" s="206"/>
      <c r="D20" s="207"/>
      <c r="G20" s="3"/>
      <c r="H20" s="53"/>
      <c r="I20" s="35">
        <v>12</v>
      </c>
      <c r="J20" s="38">
        <v>0.03</v>
      </c>
      <c r="K20" s="39">
        <f t="shared" si="0"/>
        <v>30.9</v>
      </c>
    </row>
    <row r="21" spans="1:11" ht="18" customHeight="1" thickBot="1">
      <c r="A21" s="75"/>
      <c r="B21" s="208"/>
      <c r="C21" s="209"/>
      <c r="D21" s="210"/>
      <c r="G21" s="1"/>
      <c r="H21" s="53"/>
      <c r="I21" s="35">
        <v>13</v>
      </c>
      <c r="J21" s="38">
        <v>0.03</v>
      </c>
      <c r="K21" s="39">
        <f t="shared" si="0"/>
        <v>30.9</v>
      </c>
    </row>
    <row r="22" spans="1:11" ht="18" customHeight="1">
      <c r="A22" s="47"/>
      <c r="B22" s="47"/>
      <c r="C22" s="47"/>
      <c r="D22" s="47"/>
      <c r="G22" s="1"/>
      <c r="H22" s="53"/>
      <c r="I22" s="35">
        <v>14</v>
      </c>
      <c r="J22" s="38">
        <v>0.02</v>
      </c>
      <c r="K22" s="39">
        <f t="shared" si="0"/>
        <v>20.6</v>
      </c>
    </row>
    <row r="23" spans="1:11" ht="18" customHeight="1">
      <c r="A23" s="47">
        <v>83</v>
      </c>
      <c r="B23" s="47"/>
      <c r="C23" s="48">
        <f>'moins 32'!C24</f>
        <v>15</v>
      </c>
      <c r="D23" s="48">
        <f>'moins 32'!D24</f>
        <v>3</v>
      </c>
      <c r="E23" s="48" t="str">
        <f>'moins 32'!E24</f>
        <v>Triplette</v>
      </c>
      <c r="H23" s="53"/>
      <c r="I23" s="35">
        <v>15</v>
      </c>
      <c r="J23" s="38">
        <v>0.01</v>
      </c>
      <c r="K23" s="39">
        <f t="shared" si="0"/>
        <v>10.3</v>
      </c>
    </row>
    <row r="24" spans="1:11" ht="18" customHeight="1">
      <c r="A24" s="47">
        <v>84</v>
      </c>
      <c r="B24" s="47"/>
      <c r="C24" s="48">
        <f>'moins 32'!C25</f>
        <v>13.5</v>
      </c>
      <c r="D24" s="48">
        <f>'moins 32'!D25</f>
        <v>4</v>
      </c>
      <c r="E24" s="48" t="str">
        <f>'moins 32'!E25</f>
        <v>Doublette</v>
      </c>
      <c r="H24" s="53"/>
      <c r="I24" s="35">
        <v>16</v>
      </c>
      <c r="J24" s="38">
        <v>0.01</v>
      </c>
      <c r="K24" s="39">
        <f t="shared" si="0"/>
        <v>10.3</v>
      </c>
    </row>
    <row r="25" spans="1:11" ht="18" customHeight="1">
      <c r="A25" s="47">
        <v>85</v>
      </c>
      <c r="B25" s="47"/>
      <c r="C25" s="48">
        <f>'moins 32'!C26</f>
        <v>12</v>
      </c>
      <c r="D25" s="48">
        <f>'moins 32'!D26</f>
        <v>5</v>
      </c>
      <c r="E25" s="47"/>
      <c r="H25" s="53"/>
      <c r="I25" s="35">
        <v>17</v>
      </c>
      <c r="J25" s="38">
        <v>0.01</v>
      </c>
      <c r="K25" s="39">
        <f t="shared" si="0"/>
        <v>10.3</v>
      </c>
    </row>
    <row r="26" spans="1:11" ht="18" customHeight="1">
      <c r="A26" s="47">
        <v>86</v>
      </c>
      <c r="B26" s="47"/>
      <c r="C26" s="48">
        <f>'moins 32'!C27</f>
        <v>10</v>
      </c>
      <c r="D26" s="48">
        <f>'moins 32'!D27</f>
        <v>0</v>
      </c>
      <c r="E26" s="47"/>
      <c r="H26" s="53"/>
      <c r="I26" s="35">
        <v>18</v>
      </c>
      <c r="J26" s="38">
        <v>0.01</v>
      </c>
      <c r="K26" s="39">
        <f t="shared" si="0"/>
        <v>10.3</v>
      </c>
    </row>
    <row r="27" spans="1:11" ht="18" customHeight="1">
      <c r="A27" s="47"/>
      <c r="B27" s="47"/>
      <c r="C27" s="48">
        <f>'moins 32'!C28</f>
        <v>8</v>
      </c>
      <c r="D27" s="48"/>
      <c r="E27" s="47"/>
      <c r="H27" s="53"/>
      <c r="I27" s="35">
        <v>19</v>
      </c>
      <c r="J27" s="38">
        <v>0.01</v>
      </c>
      <c r="K27" s="39">
        <f t="shared" si="0"/>
        <v>10.3</v>
      </c>
    </row>
    <row r="28" spans="1:11" ht="18" customHeight="1">
      <c r="A28" s="47"/>
      <c r="H28" s="53"/>
      <c r="I28" s="35">
        <v>20</v>
      </c>
      <c r="J28" s="38">
        <v>0.01</v>
      </c>
      <c r="K28" s="39">
        <f t="shared" si="0"/>
        <v>10.3</v>
      </c>
    </row>
    <row r="29" spans="1:11" ht="18" customHeight="1">
      <c r="A29" s="75"/>
      <c r="H29" s="53"/>
      <c r="I29" s="35">
        <v>21</v>
      </c>
      <c r="J29" s="38">
        <v>0.01</v>
      </c>
      <c r="K29" s="39">
        <f t="shared" si="0"/>
        <v>10.3</v>
      </c>
    </row>
    <row r="30" spans="10:11" ht="18" customHeight="1">
      <c r="J30" s="40">
        <f>SUM(J9:J29)</f>
        <v>1.0000000000000004</v>
      </c>
      <c r="K30" s="41">
        <f>SUM(K9:K29)</f>
        <v>1029.9999999999998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 password="F81A" sheet="1" selectLockedCells="1"/>
  <mergeCells count="35">
    <mergeCell ref="H2:I3"/>
    <mergeCell ref="J2:K3"/>
    <mergeCell ref="H4:I6"/>
    <mergeCell ref="J4:K6"/>
    <mergeCell ref="A8:D8"/>
    <mergeCell ref="E8:F8"/>
    <mergeCell ref="B10:B12"/>
    <mergeCell ref="E10:E12"/>
    <mergeCell ref="F10:F12"/>
    <mergeCell ref="A2:D2"/>
    <mergeCell ref="E2:F2"/>
    <mergeCell ref="A3:D3"/>
    <mergeCell ref="E3:F3"/>
    <mergeCell ref="A4:D4"/>
    <mergeCell ref="E4:F4"/>
    <mergeCell ref="D14:D15"/>
    <mergeCell ref="E14:E15"/>
    <mergeCell ref="F14:F15"/>
    <mergeCell ref="A5:D5"/>
    <mergeCell ref="E5:F5"/>
    <mergeCell ref="C16:C17"/>
    <mergeCell ref="D16:D17"/>
    <mergeCell ref="E16:E17"/>
    <mergeCell ref="A7:D7"/>
    <mergeCell ref="E7:F7"/>
    <mergeCell ref="B20:D21"/>
    <mergeCell ref="A16:A18"/>
    <mergeCell ref="B16:B17"/>
    <mergeCell ref="C10:C12"/>
    <mergeCell ref="D10:D12"/>
    <mergeCell ref="F16:F17"/>
    <mergeCell ref="B18:F18"/>
    <mergeCell ref="A14:A15"/>
    <mergeCell ref="B14:B15"/>
    <mergeCell ref="C14:C15"/>
  </mergeCells>
  <conditionalFormatting sqref="F10:F12">
    <cfRule type="expression" priority="90" dxfId="437">
      <formula>$F$13=0</formula>
    </cfRule>
  </conditionalFormatting>
  <conditionalFormatting sqref="E7:F8">
    <cfRule type="expression" priority="87" dxfId="436">
      <formula>$H$4&gt;5</formula>
    </cfRule>
    <cfRule type="expression" priority="88" dxfId="436">
      <formula>$H$4&lt;3</formula>
    </cfRule>
  </conditionalFormatting>
  <conditionalFormatting sqref="E10:E12">
    <cfRule type="expression" priority="83" dxfId="437">
      <formula>$H$4&gt;5</formula>
    </cfRule>
    <cfRule type="expression" priority="84" dxfId="437">
      <formula>$H$4&lt;4</formula>
    </cfRule>
  </conditionalFormatting>
  <conditionalFormatting sqref="F13:F17">
    <cfRule type="expression" priority="16" dxfId="436">
      <formula>$F$13=0</formula>
    </cfRule>
  </conditionalFormatting>
  <conditionalFormatting sqref="B13:E17">
    <cfRule type="expression" priority="15" dxfId="436">
      <formula>$H$4&lt;3</formula>
    </cfRule>
  </conditionalFormatting>
  <conditionalFormatting sqref="B13:E17">
    <cfRule type="expression" priority="14" dxfId="436">
      <formula>$H$4&gt;5</formula>
    </cfRule>
  </conditionalFormatting>
  <conditionalFormatting sqref="E13:E17">
    <cfRule type="expression" priority="13" dxfId="436">
      <formula>$H$4=3</formula>
    </cfRule>
  </conditionalFormatting>
  <conditionalFormatting sqref="F13">
    <cfRule type="expression" priority="12" dxfId="436">
      <formula>$F$13=0</formula>
    </cfRule>
  </conditionalFormatting>
  <conditionalFormatting sqref="B13:E13">
    <cfRule type="expression" priority="11" dxfId="436">
      <formula>$H$4&lt;3</formula>
    </cfRule>
  </conditionalFormatting>
  <conditionalFormatting sqref="B13:E13">
    <cfRule type="expression" priority="10" dxfId="436">
      <formula>$H$4&gt;5</formula>
    </cfRule>
  </conditionalFormatting>
  <conditionalFormatting sqref="E13">
    <cfRule type="expression" priority="9" dxfId="436">
      <formula>$H$4=3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errorStyle="warning" type="list" allowBlank="1" showInputMessage="1" showErrorMessage="1" error="13.50 OU 12 EUROS PAR TRIPLETTE" sqref="E2:F2">
      <formula1>$C$23:$C$27</formula1>
    </dataValidation>
    <dataValidation type="list" allowBlank="1" showInputMessage="1" showErrorMessage="1" sqref="E3:F3">
      <formula1>$A$23:$A$26</formula1>
    </dataValidation>
    <dataValidation type="list" allowBlank="1" showInputMessage="1" showErrorMessage="1" errorTitle="3 4 5 " error="doublette ou triplette " sqref="J4:K6">
      <formula1>$E$22:$E$25</formula1>
    </dataValidation>
    <dataValidation type="list" allowBlank="1" showInputMessage="1" showErrorMessage="1" errorTitle="3 4 5 " error="NOMBRE DE PARTIES 3 - 4 OU 5 " sqref="H4:I6">
      <formula1>$D$22:$D$25</formula1>
    </dataValidation>
  </dataValidations>
  <hyperlinks>
    <hyperlink ref="B20:D21" location="Accueil!A1" display="#Accueil!A1"/>
  </hyperlinks>
  <printOptions horizontalCentered="1"/>
  <pageMargins left="0.11811023622047245" right="0.11811023622047245" top="0.7480314960629921" bottom="0.15748031496062992" header="0.31496062992125984" footer="0.11811023622047245"/>
  <pageSetup orientation="landscape" paperSize="9" r:id="rId1"/>
  <headerFooter>
    <oddHeader>&amp;C&amp;"Arial,Gras"&amp;16&amp;F</oddHeader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2.75" customHeight="1" thickBot="1"/>
    <row r="2" spans="1:11" ht="18" customHeight="1" thickBot="1" thickTop="1">
      <c r="A2" s="242" t="str">
        <f>IF(J4="doublette","Participation par doublette","Participation par triplette")</f>
        <v>Participation par triplette</v>
      </c>
      <c r="B2" s="243"/>
      <c r="C2" s="243"/>
      <c r="D2" s="243"/>
      <c r="E2" s="250">
        <v>15</v>
      </c>
      <c r="F2" s="251"/>
      <c r="G2" s="15"/>
      <c r="H2" s="163" t="s">
        <v>13</v>
      </c>
      <c r="I2" s="164"/>
      <c r="J2" s="165" t="s">
        <v>17</v>
      </c>
      <c r="K2" s="166"/>
    </row>
    <row r="3" spans="1:11" ht="18" customHeight="1" thickBot="1" thickTop="1">
      <c r="A3" s="242" t="s">
        <v>7</v>
      </c>
      <c r="B3" s="243"/>
      <c r="C3" s="243"/>
      <c r="D3" s="243"/>
      <c r="E3" s="252">
        <v>89</v>
      </c>
      <c r="F3" s="252"/>
      <c r="G3" s="28">
        <f>IF(_XLL.EST.IMPAIR($E$3),$E$3+1,$E$3)</f>
        <v>90</v>
      </c>
      <c r="H3" s="163"/>
      <c r="I3" s="164"/>
      <c r="J3" s="167"/>
      <c r="K3" s="168"/>
    </row>
    <row r="4" spans="1:11" ht="18" customHeight="1" thickBot="1" thickTop="1">
      <c r="A4" s="253" t="s">
        <v>15</v>
      </c>
      <c r="B4" s="254"/>
      <c r="C4" s="254"/>
      <c r="D4" s="254"/>
      <c r="E4" s="255">
        <v>400</v>
      </c>
      <c r="F4" s="255"/>
      <c r="G4" s="16"/>
      <c r="H4" s="170">
        <v>5</v>
      </c>
      <c r="I4" s="171"/>
      <c r="J4" s="172" t="s">
        <v>38</v>
      </c>
      <c r="K4" s="173"/>
    </row>
    <row r="5" spans="1:11" ht="18" customHeight="1" thickBot="1" thickTop="1">
      <c r="A5" s="239" t="s">
        <v>8</v>
      </c>
      <c r="B5" s="240"/>
      <c r="C5" s="240"/>
      <c r="D5" s="240"/>
      <c r="E5" s="241">
        <f>E2*E3+E4</f>
        <v>1735</v>
      </c>
      <c r="F5" s="241"/>
      <c r="G5" s="20"/>
      <c r="H5" s="170"/>
      <c r="I5" s="171"/>
      <c r="J5" s="174"/>
      <c r="K5" s="175"/>
    </row>
    <row r="6" spans="1:11" ht="9.75" customHeight="1" thickBot="1" thickTop="1">
      <c r="A6" s="42"/>
      <c r="B6" s="42"/>
      <c r="C6" s="42"/>
      <c r="D6" s="42"/>
      <c r="E6" s="43"/>
      <c r="F6" s="44"/>
      <c r="G6" s="20"/>
      <c r="H6" s="170"/>
      <c r="I6" s="171"/>
      <c r="J6" s="176"/>
      <c r="K6" s="177"/>
    </row>
    <row r="7" spans="1:7" ht="18" customHeight="1" thickTop="1">
      <c r="A7" s="242" t="str">
        <f>IF(H4=4," PAIEMENT DES 4 PARTIES",IF(H4=3,"PAIEMENT DES 3 PARTIES",IF(H4=5,"PAIEMENT DES 5 PARTIES","")))</f>
        <v>PAIEMENT DES 5 PARTIES</v>
      </c>
      <c r="B7" s="243"/>
      <c r="C7" s="243"/>
      <c r="D7" s="244"/>
      <c r="E7" s="245">
        <f>B18</f>
        <v>675</v>
      </c>
      <c r="F7" s="246"/>
      <c r="G7" s="18"/>
    </row>
    <row r="8" spans="1:11" ht="18" customHeight="1">
      <c r="A8" s="256" t="s">
        <v>9</v>
      </c>
      <c r="B8" s="257"/>
      <c r="C8" s="257"/>
      <c r="D8" s="258"/>
      <c r="E8" s="259">
        <f>E5-E7</f>
        <v>1060</v>
      </c>
      <c r="F8" s="260"/>
      <c r="G8" s="17"/>
      <c r="H8" s="29" t="s">
        <v>10</v>
      </c>
      <c r="I8" s="29" t="s">
        <v>6</v>
      </c>
      <c r="J8" s="30" t="s">
        <v>0</v>
      </c>
      <c r="K8" s="30" t="s">
        <v>11</v>
      </c>
    </row>
    <row r="9" spans="1:11" ht="18" customHeight="1">
      <c r="A9" s="1"/>
      <c r="B9" s="5"/>
      <c r="C9" s="5"/>
      <c r="D9" s="6"/>
      <c r="E9" s="1"/>
      <c r="F9" s="1"/>
      <c r="G9" s="10"/>
      <c r="H9" s="52"/>
      <c r="I9" s="35">
        <v>1</v>
      </c>
      <c r="J9" s="38">
        <v>0.14</v>
      </c>
      <c r="K9" s="39">
        <f>$E$8*J9</f>
        <v>148.4</v>
      </c>
    </row>
    <row r="10" spans="1:11" ht="18" customHeight="1">
      <c r="A10" s="45"/>
      <c r="B10" s="247" t="s">
        <v>1</v>
      </c>
      <c r="C10" s="231" t="s">
        <v>2</v>
      </c>
      <c r="D10" s="231" t="s">
        <v>3</v>
      </c>
      <c r="E10" s="231" t="s">
        <v>4</v>
      </c>
      <c r="F10" s="231" t="s">
        <v>12</v>
      </c>
      <c r="G10" s="9"/>
      <c r="H10" s="52"/>
      <c r="I10" s="35">
        <v>2</v>
      </c>
      <c r="J10" s="38">
        <v>0.12</v>
      </c>
      <c r="K10" s="39">
        <f aca="true" t="shared" si="0" ref="K10:K30">$E$8*J10</f>
        <v>127.19999999999999</v>
      </c>
    </row>
    <row r="11" spans="1:11" ht="18" customHeight="1">
      <c r="A11" s="45"/>
      <c r="B11" s="248"/>
      <c r="C11" s="231"/>
      <c r="D11" s="231"/>
      <c r="E11" s="231"/>
      <c r="F11" s="231"/>
      <c r="G11" s="9"/>
      <c r="H11" s="52"/>
      <c r="I11" s="35">
        <v>3</v>
      </c>
      <c r="J11" s="38">
        <v>0.1</v>
      </c>
      <c r="K11" s="39">
        <f t="shared" si="0"/>
        <v>106</v>
      </c>
    </row>
    <row r="12" spans="1:11" ht="18" customHeight="1">
      <c r="A12" s="45"/>
      <c r="B12" s="249"/>
      <c r="C12" s="231"/>
      <c r="D12" s="231"/>
      <c r="E12" s="231"/>
      <c r="F12" s="231"/>
      <c r="G12" s="9"/>
      <c r="H12" s="52"/>
      <c r="I12" s="35">
        <v>4</v>
      </c>
      <c r="J12" s="38">
        <v>0.08</v>
      </c>
      <c r="K12" s="39">
        <f t="shared" si="0"/>
        <v>84.8</v>
      </c>
    </row>
    <row r="13" spans="1:11" ht="18" customHeight="1">
      <c r="A13" s="46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5</v>
      </c>
      <c r="J13" s="38">
        <v>0.07</v>
      </c>
      <c r="K13" s="39">
        <f t="shared" si="0"/>
        <v>74.2</v>
      </c>
    </row>
    <row r="14" spans="1:11" ht="18" customHeight="1">
      <c r="A14" s="235" t="s">
        <v>14</v>
      </c>
      <c r="B14" s="237" t="str">
        <f>$G$3/2&amp;" équipes"</f>
        <v>45 équipes</v>
      </c>
      <c r="C14" s="237" t="str">
        <f>$G$3/2&amp;" équipes"</f>
        <v>45 équipes</v>
      </c>
      <c r="D14" s="237" t="str">
        <f>$G$3/2&amp;" équipes"</f>
        <v>45 équipes</v>
      </c>
      <c r="E14" s="237" t="str">
        <f>$G$3/2&amp;" équipes"</f>
        <v>45 équipes</v>
      </c>
      <c r="F14" s="237" t="str">
        <f>$G$3/2&amp;" équipes"</f>
        <v>45 équipes</v>
      </c>
      <c r="G14" s="8"/>
      <c r="H14" s="52"/>
      <c r="I14" s="35">
        <v>6</v>
      </c>
      <c r="J14" s="38">
        <v>0.06</v>
      </c>
      <c r="K14" s="39">
        <f t="shared" si="0"/>
        <v>63.599999999999994</v>
      </c>
    </row>
    <row r="15" spans="1:11" ht="18" customHeight="1">
      <c r="A15" s="236"/>
      <c r="B15" s="238"/>
      <c r="C15" s="238"/>
      <c r="D15" s="238"/>
      <c r="E15" s="238"/>
      <c r="F15" s="238"/>
      <c r="G15" s="3"/>
      <c r="H15" s="52"/>
      <c r="I15" s="35">
        <v>7</v>
      </c>
      <c r="J15" s="38">
        <v>0.06</v>
      </c>
      <c r="K15" s="39">
        <f t="shared" si="0"/>
        <v>63.599999999999994</v>
      </c>
    </row>
    <row r="16" spans="1:11" ht="18" customHeight="1">
      <c r="A16" s="227" t="s">
        <v>5</v>
      </c>
      <c r="B16" s="230">
        <f>B13*B19</f>
        <v>135</v>
      </c>
      <c r="C16" s="230">
        <f>C13*C19</f>
        <v>135</v>
      </c>
      <c r="D16" s="230">
        <f>D13*D19</f>
        <v>135</v>
      </c>
      <c r="E16" s="230">
        <f>E13*E19</f>
        <v>135</v>
      </c>
      <c r="F16" s="230">
        <f>F13*F19</f>
        <v>135</v>
      </c>
      <c r="G16" s="3"/>
      <c r="H16" s="52"/>
      <c r="I16" s="35">
        <v>8</v>
      </c>
      <c r="J16" s="38">
        <v>0.05</v>
      </c>
      <c r="K16" s="39">
        <f t="shared" si="0"/>
        <v>53</v>
      </c>
    </row>
    <row r="17" spans="1:11" ht="18" customHeight="1">
      <c r="A17" s="228"/>
      <c r="B17" s="230"/>
      <c r="C17" s="230"/>
      <c r="D17" s="230"/>
      <c r="E17" s="230"/>
      <c r="F17" s="230"/>
      <c r="G17" s="3"/>
      <c r="H17" s="52"/>
      <c r="I17" s="35">
        <v>9</v>
      </c>
      <c r="J17" s="38">
        <v>0.05</v>
      </c>
      <c r="K17" s="39">
        <f t="shared" si="0"/>
        <v>53</v>
      </c>
    </row>
    <row r="18" spans="1:11" ht="18" customHeight="1">
      <c r="A18" s="229"/>
      <c r="B18" s="232">
        <f>B16+C16+D16+E16+F16</f>
        <v>675</v>
      </c>
      <c r="C18" s="233"/>
      <c r="D18" s="233"/>
      <c r="E18" s="233"/>
      <c r="F18" s="234"/>
      <c r="G18" s="3"/>
      <c r="H18" s="52"/>
      <c r="I18" s="37">
        <v>10</v>
      </c>
      <c r="J18" s="38">
        <v>0.04</v>
      </c>
      <c r="K18" s="39">
        <f t="shared" si="0"/>
        <v>42.4</v>
      </c>
    </row>
    <row r="19" spans="2:11" ht="18" customHeight="1" thickBot="1">
      <c r="B19" s="13">
        <f>$G$3/2</f>
        <v>45</v>
      </c>
      <c r="C19" s="13">
        <f>$G$3/2</f>
        <v>45</v>
      </c>
      <c r="D19" s="13">
        <f>$G$3/2</f>
        <v>45</v>
      </c>
      <c r="E19" s="13">
        <f>$G$3/2</f>
        <v>45</v>
      </c>
      <c r="F19" s="13">
        <f>$G$3/2</f>
        <v>45</v>
      </c>
      <c r="G19" s="3"/>
      <c r="H19" s="52"/>
      <c r="I19" s="35">
        <v>11</v>
      </c>
      <c r="J19" s="38">
        <v>0.04</v>
      </c>
      <c r="K19" s="39">
        <f t="shared" si="0"/>
        <v>42.4</v>
      </c>
    </row>
    <row r="20" spans="1:11" ht="18" customHeight="1">
      <c r="A20" s="75"/>
      <c r="B20" s="205" t="s">
        <v>19</v>
      </c>
      <c r="C20" s="206"/>
      <c r="D20" s="207"/>
      <c r="G20" s="3"/>
      <c r="H20" s="53"/>
      <c r="I20" s="35">
        <v>12</v>
      </c>
      <c r="J20" s="38">
        <v>0.03</v>
      </c>
      <c r="K20" s="39">
        <f t="shared" si="0"/>
        <v>31.799999999999997</v>
      </c>
    </row>
    <row r="21" spans="1:11" ht="18" customHeight="1" thickBot="1">
      <c r="A21" s="75"/>
      <c r="B21" s="208"/>
      <c r="C21" s="209"/>
      <c r="D21" s="210"/>
      <c r="G21" s="1"/>
      <c r="H21" s="53"/>
      <c r="I21" s="35">
        <v>13</v>
      </c>
      <c r="J21" s="38">
        <v>0.03</v>
      </c>
      <c r="K21" s="39">
        <f t="shared" si="0"/>
        <v>31.799999999999997</v>
      </c>
    </row>
    <row r="22" spans="1:11" ht="18" customHeight="1">
      <c r="A22" s="75"/>
      <c r="B22" s="47"/>
      <c r="C22" s="47"/>
      <c r="D22" s="47"/>
      <c r="G22" s="1"/>
      <c r="H22" s="53"/>
      <c r="I22" s="35">
        <v>14</v>
      </c>
      <c r="J22" s="38">
        <v>0.03</v>
      </c>
      <c r="K22" s="39">
        <f t="shared" si="0"/>
        <v>31.799999999999997</v>
      </c>
    </row>
    <row r="23" spans="1:11" ht="18" customHeight="1">
      <c r="A23" s="47">
        <v>87</v>
      </c>
      <c r="B23" s="47"/>
      <c r="C23" s="48">
        <f>'moins 32'!C24</f>
        <v>15</v>
      </c>
      <c r="D23" s="48">
        <f>'moins 32'!D24</f>
        <v>3</v>
      </c>
      <c r="E23" s="48" t="str">
        <f>'moins 32'!E24</f>
        <v>Triplette</v>
      </c>
      <c r="H23" s="53"/>
      <c r="I23" s="35">
        <v>15</v>
      </c>
      <c r="J23" s="38">
        <v>0.02</v>
      </c>
      <c r="K23" s="39">
        <f t="shared" si="0"/>
        <v>21.2</v>
      </c>
    </row>
    <row r="24" spans="1:11" ht="18" customHeight="1">
      <c r="A24" s="47">
        <v>88</v>
      </c>
      <c r="B24" s="47"/>
      <c r="C24" s="48">
        <f>'moins 32'!C25</f>
        <v>13.5</v>
      </c>
      <c r="D24" s="48">
        <f>'moins 32'!D25</f>
        <v>4</v>
      </c>
      <c r="E24" s="48" t="str">
        <f>'moins 32'!E25</f>
        <v>Doublette</v>
      </c>
      <c r="H24" s="53"/>
      <c r="I24" s="35">
        <v>16</v>
      </c>
      <c r="J24" s="38">
        <v>0.02</v>
      </c>
      <c r="K24" s="39">
        <f t="shared" si="0"/>
        <v>21.2</v>
      </c>
    </row>
    <row r="25" spans="1:11" ht="18" customHeight="1">
      <c r="A25" s="47">
        <v>89</v>
      </c>
      <c r="B25" s="47"/>
      <c r="C25" s="48">
        <f>'moins 32'!C26</f>
        <v>12</v>
      </c>
      <c r="D25" s="48">
        <f>'moins 32'!D26</f>
        <v>5</v>
      </c>
      <c r="E25" s="47"/>
      <c r="H25" s="53"/>
      <c r="I25" s="35">
        <v>17</v>
      </c>
      <c r="J25" s="38">
        <v>0.01</v>
      </c>
      <c r="K25" s="39">
        <f t="shared" si="0"/>
        <v>10.6</v>
      </c>
    </row>
    <row r="26" spans="1:11" ht="18" customHeight="1">
      <c r="A26" s="47">
        <v>90</v>
      </c>
      <c r="B26" s="47"/>
      <c r="C26" s="48">
        <f>'moins 32'!C27</f>
        <v>10</v>
      </c>
      <c r="D26" s="48">
        <f>'moins 32'!D27</f>
        <v>0</v>
      </c>
      <c r="E26" s="47"/>
      <c r="H26" s="53"/>
      <c r="I26" s="35">
        <v>18</v>
      </c>
      <c r="J26" s="38">
        <v>0.01</v>
      </c>
      <c r="K26" s="39">
        <f t="shared" si="0"/>
        <v>10.6</v>
      </c>
    </row>
    <row r="27" spans="2:11" ht="18" customHeight="1">
      <c r="B27" s="47"/>
      <c r="C27" s="48">
        <f>'moins 32'!C28</f>
        <v>8</v>
      </c>
      <c r="D27" s="48"/>
      <c r="E27" s="47"/>
      <c r="H27" s="53"/>
      <c r="I27" s="35">
        <v>19</v>
      </c>
      <c r="J27" s="38">
        <v>0.01</v>
      </c>
      <c r="K27" s="39">
        <f t="shared" si="0"/>
        <v>10.6</v>
      </c>
    </row>
    <row r="28" spans="8:11" ht="18" customHeight="1">
      <c r="H28" s="53"/>
      <c r="I28" s="35">
        <v>20</v>
      </c>
      <c r="J28" s="38">
        <v>0.01</v>
      </c>
      <c r="K28" s="39">
        <f t="shared" si="0"/>
        <v>10.6</v>
      </c>
    </row>
    <row r="29" spans="8:11" ht="18" customHeight="1">
      <c r="H29" s="53"/>
      <c r="I29" s="35">
        <v>21</v>
      </c>
      <c r="J29" s="38">
        <v>0.01</v>
      </c>
      <c r="K29" s="39">
        <f t="shared" si="0"/>
        <v>10.6</v>
      </c>
    </row>
    <row r="30" spans="8:11" ht="18" customHeight="1">
      <c r="H30" s="53"/>
      <c r="I30" s="35">
        <v>22</v>
      </c>
      <c r="J30" s="38">
        <v>0.01</v>
      </c>
      <c r="K30" s="39">
        <f t="shared" si="0"/>
        <v>10.6</v>
      </c>
    </row>
    <row r="31" spans="10:11" ht="18" customHeight="1">
      <c r="J31" s="40">
        <f>SUM(J9:J30)</f>
        <v>1.0000000000000004</v>
      </c>
      <c r="K31" s="41">
        <f>SUM(K9:K30)</f>
        <v>1059.9999999999998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 password="F81A" sheet="1" selectLockedCells="1"/>
  <mergeCells count="35">
    <mergeCell ref="H2:I3"/>
    <mergeCell ref="J2:K3"/>
    <mergeCell ref="H4:I6"/>
    <mergeCell ref="J4:K6"/>
    <mergeCell ref="A8:D8"/>
    <mergeCell ref="E8:F8"/>
    <mergeCell ref="B10:B12"/>
    <mergeCell ref="E10:E12"/>
    <mergeCell ref="F10:F12"/>
    <mergeCell ref="A2:D2"/>
    <mergeCell ref="E2:F2"/>
    <mergeCell ref="A3:D3"/>
    <mergeCell ref="E3:F3"/>
    <mergeCell ref="A4:D4"/>
    <mergeCell ref="E4:F4"/>
    <mergeCell ref="D14:D15"/>
    <mergeCell ref="E14:E15"/>
    <mergeCell ref="F14:F15"/>
    <mergeCell ref="A5:D5"/>
    <mergeCell ref="E5:F5"/>
    <mergeCell ref="C16:C17"/>
    <mergeCell ref="D16:D17"/>
    <mergeCell ref="E16:E17"/>
    <mergeCell ref="A7:D7"/>
    <mergeCell ref="E7:F7"/>
    <mergeCell ref="B20:D21"/>
    <mergeCell ref="A16:A18"/>
    <mergeCell ref="B16:B17"/>
    <mergeCell ref="C10:C12"/>
    <mergeCell ref="D10:D12"/>
    <mergeCell ref="F16:F17"/>
    <mergeCell ref="B18:F18"/>
    <mergeCell ref="A14:A15"/>
    <mergeCell ref="B14:B15"/>
    <mergeCell ref="C14:C15"/>
  </mergeCells>
  <conditionalFormatting sqref="F13:F17">
    <cfRule type="expression" priority="43" dxfId="436">
      <formula>$F$13=0</formula>
    </cfRule>
  </conditionalFormatting>
  <conditionalFormatting sqref="F10:F12">
    <cfRule type="expression" priority="42" dxfId="437">
      <formula>$F$13=0</formula>
    </cfRule>
  </conditionalFormatting>
  <conditionalFormatting sqref="B18:F18 B13:E17 K9:K30">
    <cfRule type="expression" priority="41" dxfId="436">
      <formula>$H$4&lt;3</formula>
    </cfRule>
  </conditionalFormatting>
  <conditionalFormatting sqref="E7:F8">
    <cfRule type="expression" priority="39" dxfId="436">
      <formula>$H$4&gt;5</formula>
    </cfRule>
    <cfRule type="expression" priority="40" dxfId="436">
      <formula>$H$4&lt;3</formula>
    </cfRule>
  </conditionalFormatting>
  <conditionalFormatting sqref="B13:E17 B18:F18 K9:K30">
    <cfRule type="expression" priority="38" dxfId="436">
      <formula>$H$4&gt;5</formula>
    </cfRule>
  </conditionalFormatting>
  <conditionalFormatting sqref="E13:E17">
    <cfRule type="expression" priority="37" dxfId="436">
      <formula>$H$4=3</formula>
    </cfRule>
  </conditionalFormatting>
  <conditionalFormatting sqref="E10:E12">
    <cfRule type="expression" priority="35" dxfId="437">
      <formula>$H$4&gt;5</formula>
    </cfRule>
    <cfRule type="expression" priority="36" dxfId="437">
      <formula>$H$4&lt;4</formula>
    </cfRule>
  </conditionalFormatting>
  <conditionalFormatting sqref="F13">
    <cfRule type="expression" priority="16" dxfId="436">
      <formula>$F$13=0</formula>
    </cfRule>
  </conditionalFormatting>
  <conditionalFormatting sqref="B13:E13">
    <cfRule type="expression" priority="15" dxfId="436">
      <formula>$H$4&lt;3</formula>
    </cfRule>
  </conditionalFormatting>
  <conditionalFormatting sqref="B13:E13">
    <cfRule type="expression" priority="14" dxfId="436">
      <formula>$H$4&gt;5</formula>
    </cfRule>
  </conditionalFormatting>
  <conditionalFormatting sqref="E13">
    <cfRule type="expression" priority="13" dxfId="436">
      <formula>$H$4=3</formula>
    </cfRule>
  </conditionalFormatting>
  <conditionalFormatting sqref="F13">
    <cfRule type="expression" priority="12" dxfId="436">
      <formula>$F$13=0</formula>
    </cfRule>
  </conditionalFormatting>
  <conditionalFormatting sqref="B13:E13">
    <cfRule type="expression" priority="11" dxfId="436">
      <formula>$H$4&lt;3</formula>
    </cfRule>
  </conditionalFormatting>
  <conditionalFormatting sqref="B13:E13">
    <cfRule type="expression" priority="10" dxfId="436">
      <formula>$H$4&gt;5</formula>
    </cfRule>
  </conditionalFormatting>
  <conditionalFormatting sqref="E13">
    <cfRule type="expression" priority="9" dxfId="436">
      <formula>$H$4=3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errorStyle="warning" type="list" allowBlank="1" showInputMessage="1" showErrorMessage="1" error="13.50 OU 12 EUROS PAR TRIPLETTE" sqref="E2:F2">
      <formula1>$C$23:$C$27</formula1>
    </dataValidation>
    <dataValidation type="list" allowBlank="1" showInputMessage="1" showErrorMessage="1" sqref="E3:F3">
      <formula1>$A$23:$A$27</formula1>
    </dataValidation>
    <dataValidation type="list" allowBlank="1" showInputMessage="1" showErrorMessage="1" errorTitle="3 4 5 " error="NOMBRE DE PARTIES 3 - 4 OU 5 " sqref="H4:I6">
      <formula1>$D$22:$D$25</formula1>
    </dataValidation>
    <dataValidation type="list" allowBlank="1" showInputMessage="1" showErrorMessage="1" errorTitle="3 4 5 " error="doublette ou triplette " sqref="J4:K6">
      <formula1>$E$22:$E$25</formula1>
    </dataValidation>
  </dataValidations>
  <hyperlinks>
    <hyperlink ref="B20:D21" location="Accueil!A1" display="#Accueil!A1"/>
  </hyperlinks>
  <printOptions horizontalCentered="1"/>
  <pageMargins left="0.11811023622047245" right="0.11811023622047245" top="0.5511811023622047" bottom="0.35433070866141736" header="0.11811023622047245" footer="0.11811023622047245"/>
  <pageSetup orientation="landscape" paperSize="9" r:id="rId1"/>
  <headerFooter>
    <oddHeader>&amp;C&amp;"Arial,Gras"&amp;16&amp;F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4"/>
  <sheetViews>
    <sheetView showGridLines="0" zoomScalePageLayoutView="0" workbookViewId="0" topLeftCell="A1">
      <selection activeCell="E16" sqref="E16:G17"/>
    </sheetView>
  </sheetViews>
  <sheetFormatPr defaultColWidth="11.00390625" defaultRowHeight="14.25"/>
  <cols>
    <col min="1" max="1" width="7.25390625" style="0" customWidth="1"/>
    <col min="2" max="2" width="16.125" style="88" customWidth="1"/>
    <col min="3" max="13" width="7.625" style="0" customWidth="1"/>
  </cols>
  <sheetData>
    <row r="1" spans="2:13" ht="27.75" customHeight="1" thickBot="1">
      <c r="B1" s="9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8" thickBot="1">
      <c r="B2" s="150" t="s">
        <v>55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2:13" ht="39.75" customHeight="1" thickBot="1">
      <c r="B3" s="9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">
      <c r="B4" s="91" t="s">
        <v>42</v>
      </c>
      <c r="C4" s="102">
        <v>1</v>
      </c>
      <c r="D4" s="103">
        <v>2</v>
      </c>
      <c r="E4" s="103">
        <v>3</v>
      </c>
      <c r="F4" s="103">
        <v>4</v>
      </c>
      <c r="G4" s="103">
        <v>5</v>
      </c>
      <c r="H4" s="103">
        <v>6</v>
      </c>
      <c r="I4" s="103">
        <v>7</v>
      </c>
      <c r="J4" s="103">
        <v>8</v>
      </c>
      <c r="K4" s="103">
        <v>9</v>
      </c>
      <c r="L4" s="104">
        <v>10</v>
      </c>
      <c r="M4" s="106" t="s">
        <v>0</v>
      </c>
    </row>
    <row r="5" spans="2:14" ht="18" customHeight="1">
      <c r="B5" s="92" t="s">
        <v>43</v>
      </c>
      <c r="C5" s="96">
        <v>0.5</v>
      </c>
      <c r="D5" s="97">
        <v>0.3</v>
      </c>
      <c r="E5" s="97">
        <v>0.2</v>
      </c>
      <c r="F5" s="97"/>
      <c r="G5" s="97"/>
      <c r="H5" s="97"/>
      <c r="I5" s="97"/>
      <c r="J5" s="97"/>
      <c r="K5" s="97"/>
      <c r="L5" s="98"/>
      <c r="M5" s="107">
        <f>SUM(C5:L5)</f>
        <v>1</v>
      </c>
      <c r="N5" s="89"/>
    </row>
    <row r="6" spans="2:14" ht="18" customHeight="1">
      <c r="B6" s="92" t="s">
        <v>44</v>
      </c>
      <c r="C6" s="96">
        <v>0.4</v>
      </c>
      <c r="D6" s="97">
        <v>0.3</v>
      </c>
      <c r="E6" s="97">
        <v>0.2</v>
      </c>
      <c r="F6" s="97">
        <v>0.1</v>
      </c>
      <c r="G6" s="97"/>
      <c r="H6" s="97"/>
      <c r="I6" s="97"/>
      <c r="J6" s="97"/>
      <c r="K6" s="97"/>
      <c r="L6" s="98"/>
      <c r="M6" s="107">
        <f aca="true" t="shared" si="0" ref="M6:M12">SUM(C6:L6)</f>
        <v>0.9999999999999999</v>
      </c>
      <c r="N6" s="89"/>
    </row>
    <row r="7" spans="2:14" ht="18" customHeight="1">
      <c r="B7" s="92" t="s">
        <v>45</v>
      </c>
      <c r="C7" s="96">
        <v>0.35</v>
      </c>
      <c r="D7" s="97">
        <v>0.3</v>
      </c>
      <c r="E7" s="97">
        <v>0.2</v>
      </c>
      <c r="F7" s="97">
        <v>0.1</v>
      </c>
      <c r="G7" s="97">
        <v>0.05</v>
      </c>
      <c r="H7" s="97"/>
      <c r="I7" s="97"/>
      <c r="J7" s="97"/>
      <c r="K7" s="97"/>
      <c r="L7" s="98"/>
      <c r="M7" s="107">
        <f t="shared" si="0"/>
        <v>0.9999999999999999</v>
      </c>
      <c r="N7" s="89"/>
    </row>
    <row r="8" spans="2:14" ht="18" customHeight="1">
      <c r="B8" s="92" t="s">
        <v>46</v>
      </c>
      <c r="C8" s="96">
        <v>0.3</v>
      </c>
      <c r="D8" s="97">
        <v>0.25</v>
      </c>
      <c r="E8" s="97">
        <v>0.15</v>
      </c>
      <c r="F8" s="97">
        <v>0.15</v>
      </c>
      <c r="G8" s="97">
        <v>0.1</v>
      </c>
      <c r="H8" s="97">
        <v>0.05</v>
      </c>
      <c r="I8" s="97"/>
      <c r="J8" s="97"/>
      <c r="K8" s="97"/>
      <c r="L8" s="98"/>
      <c r="M8" s="107">
        <f t="shared" si="0"/>
        <v>1</v>
      </c>
      <c r="N8" s="89"/>
    </row>
    <row r="9" spans="2:14" ht="18" customHeight="1">
      <c r="B9" s="92" t="s">
        <v>47</v>
      </c>
      <c r="C9" s="96">
        <v>0.25</v>
      </c>
      <c r="D9" s="97">
        <v>0.2</v>
      </c>
      <c r="E9" s="97">
        <v>0.15</v>
      </c>
      <c r="F9" s="97">
        <v>0.15</v>
      </c>
      <c r="G9" s="97">
        <v>0.1</v>
      </c>
      <c r="H9" s="97">
        <v>0.1</v>
      </c>
      <c r="I9" s="97">
        <v>0.05</v>
      </c>
      <c r="J9" s="97"/>
      <c r="K9" s="97"/>
      <c r="L9" s="98"/>
      <c r="M9" s="107">
        <f t="shared" si="0"/>
        <v>1</v>
      </c>
      <c r="N9" s="89"/>
    </row>
    <row r="10" spans="2:14" ht="18" customHeight="1">
      <c r="B10" s="92" t="s">
        <v>48</v>
      </c>
      <c r="C10" s="96">
        <v>0.25</v>
      </c>
      <c r="D10" s="97">
        <v>0.2</v>
      </c>
      <c r="E10" s="97">
        <v>0.15</v>
      </c>
      <c r="F10" s="97">
        <v>0.12</v>
      </c>
      <c r="G10" s="97">
        <v>0.1</v>
      </c>
      <c r="H10" s="97">
        <v>0.08</v>
      </c>
      <c r="I10" s="97">
        <v>0.05</v>
      </c>
      <c r="J10" s="97">
        <v>0.05</v>
      </c>
      <c r="K10" s="97"/>
      <c r="L10" s="98"/>
      <c r="M10" s="107">
        <f t="shared" si="0"/>
        <v>1</v>
      </c>
      <c r="N10" s="89"/>
    </row>
    <row r="11" spans="2:14" ht="18" customHeight="1">
      <c r="B11" s="92" t="s">
        <v>49</v>
      </c>
      <c r="C11" s="96">
        <v>0.2</v>
      </c>
      <c r="D11" s="97">
        <v>0.15</v>
      </c>
      <c r="E11" s="97">
        <v>0.15</v>
      </c>
      <c r="F11" s="97">
        <v>0.12</v>
      </c>
      <c r="G11" s="97">
        <v>0.1</v>
      </c>
      <c r="H11" s="97">
        <v>0.1</v>
      </c>
      <c r="I11" s="97">
        <v>0.08</v>
      </c>
      <c r="J11" s="97">
        <v>0.05</v>
      </c>
      <c r="K11" s="97">
        <v>0.05</v>
      </c>
      <c r="L11" s="98"/>
      <c r="M11" s="107">
        <f t="shared" si="0"/>
        <v>1</v>
      </c>
      <c r="N11" s="89"/>
    </row>
    <row r="12" spans="2:14" ht="18" customHeight="1">
      <c r="B12" s="105" t="s">
        <v>50</v>
      </c>
      <c r="C12" s="96">
        <v>0.2</v>
      </c>
      <c r="D12" s="97">
        <v>0.15</v>
      </c>
      <c r="E12" s="97">
        <v>0.12</v>
      </c>
      <c r="F12" s="97">
        <v>0.12</v>
      </c>
      <c r="G12" s="97">
        <v>0.1</v>
      </c>
      <c r="H12" s="97">
        <v>0.08</v>
      </c>
      <c r="I12" s="97">
        <v>0.08</v>
      </c>
      <c r="J12" s="97">
        <v>0.05</v>
      </c>
      <c r="K12" s="97">
        <v>0.05</v>
      </c>
      <c r="L12" s="98">
        <v>0.05</v>
      </c>
      <c r="M12" s="108">
        <f t="shared" si="0"/>
        <v>1</v>
      </c>
      <c r="N12" s="89"/>
    </row>
    <row r="13" spans="2:14" ht="18" customHeight="1" thickBot="1">
      <c r="B13" s="93" t="s">
        <v>56</v>
      </c>
      <c r="C13" s="99">
        <v>0.2</v>
      </c>
      <c r="D13" s="100">
        <v>0.15</v>
      </c>
      <c r="E13" s="100">
        <v>0.12</v>
      </c>
      <c r="F13" s="100">
        <v>0.12</v>
      </c>
      <c r="G13" s="100">
        <v>0.1</v>
      </c>
      <c r="H13" s="100">
        <v>0.08</v>
      </c>
      <c r="I13" s="100">
        <v>0.08</v>
      </c>
      <c r="J13" s="100">
        <v>0.05</v>
      </c>
      <c r="K13" s="100">
        <v>0.05</v>
      </c>
      <c r="L13" s="101">
        <v>0.05</v>
      </c>
      <c r="M13" s="109">
        <f>SUM(C13:L13)</f>
        <v>1</v>
      </c>
      <c r="N13" s="89"/>
    </row>
    <row r="14" spans="2:14" ht="13.5">
      <c r="B14" s="90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89"/>
    </row>
    <row r="15" spans="2:14" ht="14.25" thickBot="1">
      <c r="B15" s="90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89"/>
    </row>
    <row r="16" spans="2:14" ht="13.5">
      <c r="B16" s="90"/>
      <c r="C16" s="94"/>
      <c r="D16" s="94"/>
      <c r="E16" s="153" t="s">
        <v>19</v>
      </c>
      <c r="F16" s="154"/>
      <c r="G16" s="155"/>
      <c r="H16" s="94"/>
      <c r="I16" s="94"/>
      <c r="J16" s="94"/>
      <c r="K16" s="94"/>
      <c r="L16" s="94"/>
      <c r="M16" s="94"/>
      <c r="N16" s="89"/>
    </row>
    <row r="17" spans="2:14" ht="14.25" thickBot="1">
      <c r="B17" s="90"/>
      <c r="C17" s="94"/>
      <c r="D17" s="94"/>
      <c r="E17" s="156"/>
      <c r="F17" s="157"/>
      <c r="G17" s="158"/>
      <c r="H17" s="94"/>
      <c r="I17" s="94"/>
      <c r="J17" s="94"/>
      <c r="K17" s="94"/>
      <c r="L17" s="94"/>
      <c r="M17" s="94"/>
      <c r="N17" s="89"/>
    </row>
    <row r="18" spans="2:14" ht="13.5">
      <c r="B18" s="90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89"/>
    </row>
    <row r="19" spans="2:14" ht="13.5">
      <c r="B19" s="90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89"/>
    </row>
    <row r="20" spans="3:14" ht="13.5"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3:14" ht="13.5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3:14" ht="13.5"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3:14" ht="13.5"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3:14" ht="13.5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</sheetData>
  <sheetProtection password="F81A" sheet="1" objects="1" scenarios="1"/>
  <mergeCells count="2">
    <mergeCell ref="B2:M2"/>
    <mergeCell ref="E16:G17"/>
  </mergeCells>
  <hyperlinks>
    <hyperlink ref="E16:G17" location="Accueil!A1" display="#Accueil!A1"/>
  </hyperlink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2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8.25" customHeight="1" thickBot="1"/>
    <row r="2" spans="1:11" ht="18" customHeight="1" thickBot="1" thickTop="1">
      <c r="A2" s="242" t="str">
        <f>IF(J4="doublette","Participation par doublette","Participation par triplette")</f>
        <v>Participation par triplette</v>
      </c>
      <c r="B2" s="243"/>
      <c r="C2" s="243"/>
      <c r="D2" s="243"/>
      <c r="E2" s="250">
        <v>15</v>
      </c>
      <c r="F2" s="251"/>
      <c r="G2" s="15"/>
      <c r="H2" s="163" t="s">
        <v>13</v>
      </c>
      <c r="I2" s="164"/>
      <c r="J2" s="165" t="s">
        <v>17</v>
      </c>
      <c r="K2" s="166"/>
    </row>
    <row r="3" spans="1:11" ht="18" customHeight="1" thickBot="1" thickTop="1">
      <c r="A3" s="242" t="s">
        <v>7</v>
      </c>
      <c r="B3" s="243"/>
      <c r="C3" s="243"/>
      <c r="D3" s="243"/>
      <c r="E3" s="252">
        <v>93</v>
      </c>
      <c r="F3" s="252"/>
      <c r="G3" s="28">
        <f>IF(_XLL.EST.IMPAIR($E$3),$E$3+1,$E$3)</f>
        <v>94</v>
      </c>
      <c r="H3" s="163"/>
      <c r="I3" s="164"/>
      <c r="J3" s="167"/>
      <c r="K3" s="168"/>
    </row>
    <row r="4" spans="1:11" ht="18" customHeight="1" thickBot="1" thickTop="1">
      <c r="A4" s="253" t="s">
        <v>15</v>
      </c>
      <c r="B4" s="254"/>
      <c r="C4" s="254"/>
      <c r="D4" s="254"/>
      <c r="E4" s="255">
        <v>400</v>
      </c>
      <c r="F4" s="255"/>
      <c r="G4" s="16"/>
      <c r="H4" s="170">
        <v>5</v>
      </c>
      <c r="I4" s="171"/>
      <c r="J4" s="172" t="s">
        <v>16</v>
      </c>
      <c r="K4" s="173"/>
    </row>
    <row r="5" spans="1:11" ht="18" customHeight="1" thickBot="1" thickTop="1">
      <c r="A5" s="239" t="s">
        <v>8</v>
      </c>
      <c r="B5" s="240"/>
      <c r="C5" s="240"/>
      <c r="D5" s="240"/>
      <c r="E5" s="241">
        <f>E2*E3+E4</f>
        <v>1795</v>
      </c>
      <c r="F5" s="241"/>
      <c r="G5" s="20"/>
      <c r="H5" s="170"/>
      <c r="I5" s="171"/>
      <c r="J5" s="174"/>
      <c r="K5" s="175"/>
    </row>
    <row r="6" spans="1:11" ht="9.75" customHeight="1" thickBot="1" thickTop="1">
      <c r="A6" s="42"/>
      <c r="B6" s="42"/>
      <c r="C6" s="42"/>
      <c r="D6" s="42"/>
      <c r="E6" s="43"/>
      <c r="F6" s="44"/>
      <c r="G6" s="20"/>
      <c r="H6" s="170"/>
      <c r="I6" s="171"/>
      <c r="J6" s="176"/>
      <c r="K6" s="177"/>
    </row>
    <row r="7" spans="1:7" ht="18" customHeight="1" thickTop="1">
      <c r="A7" s="242" t="str">
        <f>IF(H4=4," PAIEMENT DES 4 PARTIES",IF(H4=3,"PAIEMENT DES 3 PARTIES",IF(H4=5,"PAIEMENT DES 5 PARTIES","")))</f>
        <v>PAIEMENT DES 5 PARTIES</v>
      </c>
      <c r="B7" s="243"/>
      <c r="C7" s="243"/>
      <c r="D7" s="244"/>
      <c r="E7" s="245">
        <f>B18</f>
        <v>705</v>
      </c>
      <c r="F7" s="246"/>
      <c r="G7" s="18"/>
    </row>
    <row r="8" spans="1:11" ht="18" customHeight="1">
      <c r="A8" s="256" t="s">
        <v>9</v>
      </c>
      <c r="B8" s="257"/>
      <c r="C8" s="257"/>
      <c r="D8" s="258"/>
      <c r="E8" s="259">
        <f>E5-E7</f>
        <v>1090</v>
      </c>
      <c r="F8" s="260"/>
      <c r="G8" s="17"/>
      <c r="H8" s="29" t="s">
        <v>10</v>
      </c>
      <c r="I8" s="29" t="s">
        <v>6</v>
      </c>
      <c r="J8" s="30" t="s">
        <v>0</v>
      </c>
      <c r="K8" s="30" t="s">
        <v>11</v>
      </c>
    </row>
    <row r="9" spans="1:11" ht="18" customHeight="1">
      <c r="A9" s="1"/>
      <c r="B9" s="5"/>
      <c r="C9" s="5"/>
      <c r="D9" s="6"/>
      <c r="E9" s="1"/>
      <c r="F9" s="1"/>
      <c r="G9" s="10"/>
      <c r="H9" s="52"/>
      <c r="I9" s="35">
        <v>1</v>
      </c>
      <c r="J9" s="38">
        <v>0.13</v>
      </c>
      <c r="K9" s="39">
        <f>$E$8*J9</f>
        <v>141.70000000000002</v>
      </c>
    </row>
    <row r="10" spans="1:11" ht="18" customHeight="1">
      <c r="A10" s="45"/>
      <c r="B10" s="247" t="s">
        <v>1</v>
      </c>
      <c r="C10" s="231" t="s">
        <v>2</v>
      </c>
      <c r="D10" s="231" t="s">
        <v>3</v>
      </c>
      <c r="E10" s="231" t="s">
        <v>4</v>
      </c>
      <c r="F10" s="231" t="s">
        <v>12</v>
      </c>
      <c r="G10" s="9"/>
      <c r="H10" s="52"/>
      <c r="I10" s="35">
        <v>2</v>
      </c>
      <c r="J10" s="38">
        <v>0.12</v>
      </c>
      <c r="K10" s="39">
        <f aca="true" t="shared" si="0" ref="K10:K31">$E$8*J10</f>
        <v>130.79999999999998</v>
      </c>
    </row>
    <row r="11" spans="1:11" ht="18" customHeight="1">
      <c r="A11" s="45"/>
      <c r="B11" s="248"/>
      <c r="C11" s="231"/>
      <c r="D11" s="231"/>
      <c r="E11" s="231"/>
      <c r="F11" s="231"/>
      <c r="G11" s="9"/>
      <c r="H11" s="52"/>
      <c r="I11" s="35">
        <v>3</v>
      </c>
      <c r="J11" s="38">
        <v>0.11</v>
      </c>
      <c r="K11" s="39">
        <f t="shared" si="0"/>
        <v>119.9</v>
      </c>
    </row>
    <row r="12" spans="1:11" ht="18" customHeight="1">
      <c r="A12" s="45"/>
      <c r="B12" s="249"/>
      <c r="C12" s="231"/>
      <c r="D12" s="231"/>
      <c r="E12" s="231"/>
      <c r="F12" s="231"/>
      <c r="G12" s="9"/>
      <c r="H12" s="52"/>
      <c r="I12" s="35">
        <v>4</v>
      </c>
      <c r="J12" s="38">
        <v>0.08</v>
      </c>
      <c r="K12" s="39">
        <f t="shared" si="0"/>
        <v>87.2</v>
      </c>
    </row>
    <row r="13" spans="1:11" ht="18" customHeight="1">
      <c r="A13" s="46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5</v>
      </c>
      <c r="J13" s="38">
        <v>0.07</v>
      </c>
      <c r="K13" s="39">
        <f t="shared" si="0"/>
        <v>76.30000000000001</v>
      </c>
    </row>
    <row r="14" spans="1:11" ht="18" customHeight="1">
      <c r="A14" s="235" t="s">
        <v>14</v>
      </c>
      <c r="B14" s="237" t="str">
        <f>$G$3/2&amp;" équipes"</f>
        <v>47 équipes</v>
      </c>
      <c r="C14" s="237" t="str">
        <f>$G$3/2&amp;" équipes"</f>
        <v>47 équipes</v>
      </c>
      <c r="D14" s="237" t="str">
        <f>$G$3/2&amp;" équipes"</f>
        <v>47 équipes</v>
      </c>
      <c r="E14" s="237" t="str">
        <f>$G$3/2&amp;" équipes"</f>
        <v>47 équipes</v>
      </c>
      <c r="F14" s="237" t="str">
        <f>$G$3/2&amp;" équipes"</f>
        <v>47 équipes</v>
      </c>
      <c r="G14" s="8"/>
      <c r="H14" s="52"/>
      <c r="I14" s="35">
        <v>6</v>
      </c>
      <c r="J14" s="38">
        <v>0.07</v>
      </c>
      <c r="K14" s="39">
        <f t="shared" si="0"/>
        <v>76.30000000000001</v>
      </c>
    </row>
    <row r="15" spans="1:11" ht="18" customHeight="1">
      <c r="A15" s="236"/>
      <c r="B15" s="238"/>
      <c r="C15" s="238"/>
      <c r="D15" s="238"/>
      <c r="E15" s="238"/>
      <c r="F15" s="238"/>
      <c r="G15" s="3"/>
      <c r="H15" s="52"/>
      <c r="I15" s="35">
        <v>7</v>
      </c>
      <c r="J15" s="38">
        <v>0.05</v>
      </c>
      <c r="K15" s="39">
        <f t="shared" si="0"/>
        <v>54.5</v>
      </c>
    </row>
    <row r="16" spans="1:11" ht="18" customHeight="1">
      <c r="A16" s="227" t="s">
        <v>5</v>
      </c>
      <c r="B16" s="230">
        <f>B13*B19</f>
        <v>141</v>
      </c>
      <c r="C16" s="230">
        <f>C13*C19</f>
        <v>141</v>
      </c>
      <c r="D16" s="230">
        <f>D13*D19</f>
        <v>141</v>
      </c>
      <c r="E16" s="230">
        <f>E13*E19</f>
        <v>141</v>
      </c>
      <c r="F16" s="230">
        <f>F13*F19</f>
        <v>141</v>
      </c>
      <c r="G16" s="3"/>
      <c r="H16" s="52"/>
      <c r="I16" s="35">
        <v>8</v>
      </c>
      <c r="J16" s="38">
        <v>0.05</v>
      </c>
      <c r="K16" s="39">
        <f t="shared" si="0"/>
        <v>54.5</v>
      </c>
    </row>
    <row r="17" spans="1:11" ht="18" customHeight="1">
      <c r="A17" s="228"/>
      <c r="B17" s="230"/>
      <c r="C17" s="230"/>
      <c r="D17" s="230"/>
      <c r="E17" s="230"/>
      <c r="F17" s="230"/>
      <c r="G17" s="3"/>
      <c r="H17" s="52"/>
      <c r="I17" s="35">
        <v>9</v>
      </c>
      <c r="J17" s="38">
        <v>0.04</v>
      </c>
      <c r="K17" s="39">
        <f t="shared" si="0"/>
        <v>43.6</v>
      </c>
    </row>
    <row r="18" spans="1:11" ht="18" customHeight="1">
      <c r="A18" s="229"/>
      <c r="B18" s="232">
        <f>B16+C16+D16+E16+F16</f>
        <v>705</v>
      </c>
      <c r="C18" s="233"/>
      <c r="D18" s="233"/>
      <c r="E18" s="233"/>
      <c r="F18" s="234"/>
      <c r="G18" s="3"/>
      <c r="H18" s="52"/>
      <c r="I18" s="37">
        <v>10</v>
      </c>
      <c r="J18" s="38">
        <v>0.04</v>
      </c>
      <c r="K18" s="39">
        <f t="shared" si="0"/>
        <v>43.6</v>
      </c>
    </row>
    <row r="19" spans="2:11" ht="18" customHeight="1" thickBot="1">
      <c r="B19" s="13">
        <f>$G$3/2</f>
        <v>47</v>
      </c>
      <c r="C19" s="13">
        <f>$G$3/2</f>
        <v>47</v>
      </c>
      <c r="D19" s="13">
        <f>$G$3/2</f>
        <v>47</v>
      </c>
      <c r="E19" s="13">
        <f>$G$3/2</f>
        <v>47</v>
      </c>
      <c r="F19" s="13">
        <f>$G$3/2</f>
        <v>47</v>
      </c>
      <c r="G19" s="3"/>
      <c r="H19" s="52"/>
      <c r="I19" s="35">
        <v>11</v>
      </c>
      <c r="J19" s="38">
        <v>0.03</v>
      </c>
      <c r="K19" s="39">
        <f t="shared" si="0"/>
        <v>32.699999999999996</v>
      </c>
    </row>
    <row r="20" spans="1:11" ht="18" customHeight="1">
      <c r="A20" s="75"/>
      <c r="B20" s="205" t="s">
        <v>19</v>
      </c>
      <c r="C20" s="206"/>
      <c r="D20" s="207"/>
      <c r="G20" s="3"/>
      <c r="H20" s="53"/>
      <c r="I20" s="35">
        <v>12</v>
      </c>
      <c r="J20" s="38">
        <v>0.03</v>
      </c>
      <c r="K20" s="39">
        <f t="shared" si="0"/>
        <v>32.699999999999996</v>
      </c>
    </row>
    <row r="21" spans="1:11" ht="18" customHeight="1" thickBot="1">
      <c r="A21" s="75"/>
      <c r="B21" s="208"/>
      <c r="C21" s="209"/>
      <c r="D21" s="210"/>
      <c r="G21" s="1"/>
      <c r="H21" s="53"/>
      <c r="I21" s="35">
        <v>13</v>
      </c>
      <c r="J21" s="38">
        <v>0.03</v>
      </c>
      <c r="K21" s="39">
        <f t="shared" si="0"/>
        <v>32.699999999999996</v>
      </c>
    </row>
    <row r="22" spans="1:11" ht="18" customHeight="1">
      <c r="A22" s="75"/>
      <c r="B22" s="47"/>
      <c r="C22" s="47"/>
      <c r="D22" s="47"/>
      <c r="G22" s="1"/>
      <c r="H22" s="53"/>
      <c r="I22" s="35">
        <v>14</v>
      </c>
      <c r="J22" s="38">
        <v>0.03</v>
      </c>
      <c r="K22" s="39">
        <f t="shared" si="0"/>
        <v>32.699999999999996</v>
      </c>
    </row>
    <row r="23" spans="1:11" ht="18" customHeight="1">
      <c r="A23" s="77">
        <v>91</v>
      </c>
      <c r="B23" s="47"/>
      <c r="C23" s="48">
        <f>'moins 32'!C24</f>
        <v>15</v>
      </c>
      <c r="D23" s="48">
        <f>'moins 32'!D24</f>
        <v>3</v>
      </c>
      <c r="E23" s="48" t="str">
        <f>'moins 32'!E24</f>
        <v>Triplette</v>
      </c>
      <c r="H23" s="53"/>
      <c r="I23" s="35">
        <v>15</v>
      </c>
      <c r="J23" s="38">
        <v>0.02</v>
      </c>
      <c r="K23" s="39">
        <f t="shared" si="0"/>
        <v>21.8</v>
      </c>
    </row>
    <row r="24" spans="1:11" ht="18" customHeight="1">
      <c r="A24" s="77">
        <v>92</v>
      </c>
      <c r="B24" s="47"/>
      <c r="C24" s="48">
        <f>'moins 32'!C25</f>
        <v>13.5</v>
      </c>
      <c r="D24" s="48">
        <f>'moins 32'!D25</f>
        <v>4</v>
      </c>
      <c r="E24" s="48" t="str">
        <f>'moins 32'!E25</f>
        <v>Doublette</v>
      </c>
      <c r="H24" s="53"/>
      <c r="I24" s="35">
        <v>16</v>
      </c>
      <c r="J24" s="38">
        <v>0.02</v>
      </c>
      <c r="K24" s="39">
        <f t="shared" si="0"/>
        <v>21.8</v>
      </c>
    </row>
    <row r="25" spans="1:11" ht="18" customHeight="1">
      <c r="A25" s="77">
        <v>93</v>
      </c>
      <c r="B25" s="47"/>
      <c r="C25" s="48">
        <f>'moins 32'!C26</f>
        <v>12</v>
      </c>
      <c r="D25" s="48">
        <f>'moins 32'!D26</f>
        <v>5</v>
      </c>
      <c r="E25" s="47"/>
      <c r="H25" s="53"/>
      <c r="I25" s="35">
        <v>17</v>
      </c>
      <c r="J25" s="38">
        <v>0.02</v>
      </c>
      <c r="K25" s="39">
        <f t="shared" si="0"/>
        <v>21.8</v>
      </c>
    </row>
    <row r="26" spans="1:11" ht="18" customHeight="1">
      <c r="A26" s="77">
        <v>94</v>
      </c>
      <c r="B26" s="47"/>
      <c r="C26" s="48">
        <f>'moins 32'!C27</f>
        <v>10</v>
      </c>
      <c r="D26" s="48">
        <f>'moins 32'!D27</f>
        <v>0</v>
      </c>
      <c r="E26" s="47"/>
      <c r="H26" s="53"/>
      <c r="I26" s="35">
        <v>18</v>
      </c>
      <c r="J26" s="38">
        <v>0.01</v>
      </c>
      <c r="K26" s="39">
        <f t="shared" si="0"/>
        <v>10.9</v>
      </c>
    </row>
    <row r="27" spans="1:11" ht="18" customHeight="1">
      <c r="A27" s="77"/>
      <c r="B27" s="47"/>
      <c r="C27" s="48">
        <f>'moins 32'!C28</f>
        <v>8</v>
      </c>
      <c r="D27" s="48"/>
      <c r="E27" s="47"/>
      <c r="H27" s="53"/>
      <c r="I27" s="35">
        <v>19</v>
      </c>
      <c r="J27" s="38">
        <v>0.01</v>
      </c>
      <c r="K27" s="39">
        <f t="shared" si="0"/>
        <v>10.9</v>
      </c>
    </row>
    <row r="28" spans="1:11" ht="18" customHeight="1">
      <c r="A28" s="75"/>
      <c r="C28" s="47"/>
      <c r="D28" s="47"/>
      <c r="E28" s="47"/>
      <c r="H28" s="53"/>
      <c r="I28" s="35">
        <v>20</v>
      </c>
      <c r="J28" s="38">
        <v>0.01</v>
      </c>
      <c r="K28" s="39">
        <f t="shared" si="0"/>
        <v>10.9</v>
      </c>
    </row>
    <row r="29" spans="1:11" ht="18" customHeight="1">
      <c r="A29" s="75"/>
      <c r="H29" s="53"/>
      <c r="I29" s="35">
        <v>21</v>
      </c>
      <c r="J29" s="38">
        <v>0.01</v>
      </c>
      <c r="K29" s="39">
        <f t="shared" si="0"/>
        <v>10.9</v>
      </c>
    </row>
    <row r="30" spans="8:11" ht="18" customHeight="1">
      <c r="H30" s="53"/>
      <c r="I30" s="35">
        <v>22</v>
      </c>
      <c r="J30" s="38">
        <v>0.01</v>
      </c>
      <c r="K30" s="39">
        <f t="shared" si="0"/>
        <v>10.9</v>
      </c>
    </row>
    <row r="31" spans="8:11" ht="18" customHeight="1">
      <c r="H31" s="53"/>
      <c r="I31" s="35">
        <v>23</v>
      </c>
      <c r="J31" s="38">
        <v>0.01</v>
      </c>
      <c r="K31" s="39">
        <f t="shared" si="0"/>
        <v>10.9</v>
      </c>
    </row>
    <row r="32" spans="10:11" ht="18" customHeight="1">
      <c r="J32" s="40">
        <f>SUM(J9:J31)</f>
        <v>1.0000000000000004</v>
      </c>
      <c r="K32" s="41">
        <f>SUM(K9:K31)</f>
        <v>1090.0000000000007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 password="F81A" sheet="1" selectLockedCells="1"/>
  <mergeCells count="35">
    <mergeCell ref="H2:I3"/>
    <mergeCell ref="J2:K3"/>
    <mergeCell ref="H4:I6"/>
    <mergeCell ref="J4:K6"/>
    <mergeCell ref="A8:D8"/>
    <mergeCell ref="E8:F8"/>
    <mergeCell ref="B10:B12"/>
    <mergeCell ref="E10:E12"/>
    <mergeCell ref="F10:F12"/>
    <mergeCell ref="A2:D2"/>
    <mergeCell ref="E2:F2"/>
    <mergeCell ref="A3:D3"/>
    <mergeCell ref="E3:F3"/>
    <mergeCell ref="A4:D4"/>
    <mergeCell ref="E4:F4"/>
    <mergeCell ref="D14:D15"/>
    <mergeCell ref="E14:E15"/>
    <mergeCell ref="F14:F15"/>
    <mergeCell ref="A5:D5"/>
    <mergeCell ref="E5:F5"/>
    <mergeCell ref="C16:C17"/>
    <mergeCell ref="D16:D17"/>
    <mergeCell ref="E16:E17"/>
    <mergeCell ref="A7:D7"/>
    <mergeCell ref="E7:F7"/>
    <mergeCell ref="B20:D21"/>
    <mergeCell ref="A16:A18"/>
    <mergeCell ref="B16:B17"/>
    <mergeCell ref="C10:C12"/>
    <mergeCell ref="D10:D12"/>
    <mergeCell ref="F16:F17"/>
    <mergeCell ref="B18:F18"/>
    <mergeCell ref="A14:A15"/>
    <mergeCell ref="B14:B15"/>
    <mergeCell ref="C14:C15"/>
  </mergeCells>
  <conditionalFormatting sqref="F13:F17">
    <cfRule type="expression" priority="47" dxfId="436">
      <formula>$F$13=0</formula>
    </cfRule>
  </conditionalFormatting>
  <conditionalFormatting sqref="F10:F12">
    <cfRule type="expression" priority="46" dxfId="437">
      <formula>$F$13=0</formula>
    </cfRule>
  </conditionalFormatting>
  <conditionalFormatting sqref="B18:F18 B13:E17 K9:K31">
    <cfRule type="expression" priority="45" dxfId="436">
      <formula>$H$4&lt;3</formula>
    </cfRule>
  </conditionalFormatting>
  <conditionalFormatting sqref="E7:F8">
    <cfRule type="expression" priority="43" dxfId="436">
      <formula>$H$4&gt;5</formula>
    </cfRule>
    <cfRule type="expression" priority="44" dxfId="436">
      <formula>$H$4&lt;3</formula>
    </cfRule>
  </conditionalFormatting>
  <conditionalFormatting sqref="B13:E17 B18:F18 K9:K31">
    <cfRule type="expression" priority="42" dxfId="436">
      <formula>$H$4&gt;5</formula>
    </cfRule>
  </conditionalFormatting>
  <conditionalFormatting sqref="E13:E17">
    <cfRule type="expression" priority="41" dxfId="436">
      <formula>$H$4=3</formula>
    </cfRule>
  </conditionalFormatting>
  <conditionalFormatting sqref="E10:E12">
    <cfRule type="expression" priority="39" dxfId="437">
      <formula>$H$4&gt;5</formula>
    </cfRule>
    <cfRule type="expression" priority="40" dxfId="437">
      <formula>$H$4&lt;4</formula>
    </cfRule>
  </conditionalFormatting>
  <conditionalFormatting sqref="F13">
    <cfRule type="expression" priority="20" dxfId="436">
      <formula>$F$13=0</formula>
    </cfRule>
  </conditionalFormatting>
  <conditionalFormatting sqref="B13:E13">
    <cfRule type="expression" priority="19" dxfId="436">
      <formula>$H$4&lt;3</formula>
    </cfRule>
  </conditionalFormatting>
  <conditionalFormatting sqref="B13:E13">
    <cfRule type="expression" priority="18" dxfId="436">
      <formula>$H$4&gt;5</formula>
    </cfRule>
  </conditionalFormatting>
  <conditionalFormatting sqref="E13">
    <cfRule type="expression" priority="17" dxfId="436">
      <formula>$H$4=3</formula>
    </cfRule>
  </conditionalFormatting>
  <conditionalFormatting sqref="F13">
    <cfRule type="expression" priority="16" dxfId="436">
      <formula>$F$13=0</formula>
    </cfRule>
  </conditionalFormatting>
  <conditionalFormatting sqref="B13:E13">
    <cfRule type="expression" priority="15" dxfId="436">
      <formula>$H$4&lt;3</formula>
    </cfRule>
  </conditionalFormatting>
  <conditionalFormatting sqref="B13:E13">
    <cfRule type="expression" priority="14" dxfId="436">
      <formula>$H$4&gt;5</formula>
    </cfRule>
  </conditionalFormatting>
  <conditionalFormatting sqref="E13">
    <cfRule type="expression" priority="13" dxfId="436">
      <formula>$H$4=3</formula>
    </cfRule>
  </conditionalFormatting>
  <conditionalFormatting sqref="F13">
    <cfRule type="expression" priority="12" dxfId="436">
      <formula>$F$13=0</formula>
    </cfRule>
  </conditionalFormatting>
  <conditionalFormatting sqref="B13:E13">
    <cfRule type="expression" priority="11" dxfId="436">
      <formula>$H$4&lt;3</formula>
    </cfRule>
  </conditionalFormatting>
  <conditionalFormatting sqref="B13:E13">
    <cfRule type="expression" priority="10" dxfId="436">
      <formula>$H$4&gt;5</formula>
    </cfRule>
  </conditionalFormatting>
  <conditionalFormatting sqref="E13">
    <cfRule type="expression" priority="9" dxfId="436">
      <formula>$H$4=3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errorStyle="warning" type="list" allowBlank="1" showInputMessage="1" showErrorMessage="1" error="13.50 OU 12 EUROS PAR TRIPLETTE" sqref="E2:F2">
      <formula1>$C$23:$C$27</formula1>
    </dataValidation>
    <dataValidation type="list" allowBlank="1" showInputMessage="1" showErrorMessage="1" sqref="E3:F3">
      <formula1>$A$23:$A$27</formula1>
    </dataValidation>
    <dataValidation type="list" allowBlank="1" showInputMessage="1" showErrorMessage="1" errorTitle="3 4 5 " error="doublette ou triplette " sqref="J4:K6">
      <formula1>$E$22:$E$25</formula1>
    </dataValidation>
    <dataValidation type="list" allowBlank="1" showInputMessage="1" showErrorMessage="1" errorTitle="3 4 5 " error="NOMBRE DE PARTIES 3 - 4 OU 5 " sqref="H4:I6">
      <formula1>$D$22:$D$25</formula1>
    </dataValidation>
  </dataValidations>
  <hyperlinks>
    <hyperlink ref="B20:D21" location="Accueil!A1" display="#Accueil!A1"/>
  </hyperlinks>
  <printOptions horizontalCentered="1"/>
  <pageMargins left="0.11811023622047245" right="0.11811023622047245" top="0.35433070866141736" bottom="0.15748031496062992" header="0.11811023622047245" footer="0.11811023622047245"/>
  <pageSetup orientation="landscape" paperSize="9" r:id="rId1"/>
  <headerFooter>
    <oddHeader>&amp;C&amp;"Arial,Gras"&amp;16&amp;F</oddHeader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K565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5.75" customHeight="1" thickBot="1"/>
    <row r="2" spans="1:11" ht="18" customHeight="1" thickBot="1" thickTop="1">
      <c r="A2" s="242" t="str">
        <f>IF(J4="doublette","Participation par doublette","Participation par triplette")</f>
        <v>Participation par triplette</v>
      </c>
      <c r="B2" s="243"/>
      <c r="C2" s="243"/>
      <c r="D2" s="243"/>
      <c r="E2" s="250">
        <v>15</v>
      </c>
      <c r="F2" s="251"/>
      <c r="G2" s="15"/>
      <c r="H2" s="163" t="s">
        <v>13</v>
      </c>
      <c r="I2" s="164"/>
      <c r="J2" s="165" t="s">
        <v>17</v>
      </c>
      <c r="K2" s="166"/>
    </row>
    <row r="3" spans="1:11" ht="18" customHeight="1" thickBot="1" thickTop="1">
      <c r="A3" s="242" t="s">
        <v>7</v>
      </c>
      <c r="B3" s="243"/>
      <c r="C3" s="243"/>
      <c r="D3" s="243"/>
      <c r="E3" s="252">
        <v>98</v>
      </c>
      <c r="F3" s="252"/>
      <c r="G3" s="28">
        <f>IF(_XLL.EST.IMPAIR($E$3),$E$3+1,$E$3)</f>
        <v>98</v>
      </c>
      <c r="H3" s="163"/>
      <c r="I3" s="164"/>
      <c r="J3" s="167"/>
      <c r="K3" s="168"/>
    </row>
    <row r="4" spans="1:11" ht="18" customHeight="1" thickBot="1" thickTop="1">
      <c r="A4" s="253" t="s">
        <v>15</v>
      </c>
      <c r="B4" s="254"/>
      <c r="C4" s="254"/>
      <c r="D4" s="254"/>
      <c r="E4" s="255">
        <v>400</v>
      </c>
      <c r="F4" s="255"/>
      <c r="G4" s="16"/>
      <c r="H4" s="170">
        <v>5</v>
      </c>
      <c r="I4" s="171"/>
      <c r="J4" s="172" t="s">
        <v>38</v>
      </c>
      <c r="K4" s="173"/>
    </row>
    <row r="5" spans="1:11" ht="18" customHeight="1" thickBot="1" thickTop="1">
      <c r="A5" s="239" t="s">
        <v>8</v>
      </c>
      <c r="B5" s="240"/>
      <c r="C5" s="240"/>
      <c r="D5" s="240"/>
      <c r="E5" s="241">
        <f>E2*E3+E4</f>
        <v>1870</v>
      </c>
      <c r="F5" s="241"/>
      <c r="G5" s="20"/>
      <c r="H5" s="170"/>
      <c r="I5" s="171"/>
      <c r="J5" s="174"/>
      <c r="K5" s="175"/>
    </row>
    <row r="6" spans="1:11" ht="9.75" customHeight="1" thickBot="1" thickTop="1">
      <c r="A6" s="42"/>
      <c r="B6" s="42"/>
      <c r="C6" s="42"/>
      <c r="D6" s="42"/>
      <c r="E6" s="43"/>
      <c r="F6" s="44"/>
      <c r="G6" s="20"/>
      <c r="H6" s="170"/>
      <c r="I6" s="171"/>
      <c r="J6" s="176"/>
      <c r="K6" s="177"/>
    </row>
    <row r="7" spans="1:7" ht="18" customHeight="1" thickTop="1">
      <c r="A7" s="242" t="str">
        <f>IF(H4=4," PAIEMENT DES 4 PARTIES",IF(H4=3,"PAIEMENT DES 3 PARTIES",IF(H4=5,"PAIEMENT DES 5 PARTIES","")))</f>
        <v>PAIEMENT DES 5 PARTIES</v>
      </c>
      <c r="B7" s="243"/>
      <c r="C7" s="243"/>
      <c r="D7" s="244"/>
      <c r="E7" s="245">
        <f>B18</f>
        <v>735</v>
      </c>
      <c r="F7" s="246"/>
      <c r="G7" s="18"/>
    </row>
    <row r="8" spans="1:11" ht="18" customHeight="1">
      <c r="A8" s="256" t="s">
        <v>9</v>
      </c>
      <c r="B8" s="257"/>
      <c r="C8" s="257"/>
      <c r="D8" s="258"/>
      <c r="E8" s="259">
        <f>E5-E7</f>
        <v>1135</v>
      </c>
      <c r="F8" s="260"/>
      <c r="G8" s="17"/>
      <c r="H8" s="29" t="s">
        <v>10</v>
      </c>
      <c r="I8" s="29" t="s">
        <v>6</v>
      </c>
      <c r="J8" s="30" t="s">
        <v>0</v>
      </c>
      <c r="K8" s="30" t="s">
        <v>11</v>
      </c>
    </row>
    <row r="9" spans="1:11" ht="18" customHeight="1">
      <c r="A9" s="1"/>
      <c r="B9" s="5"/>
      <c r="C9" s="5"/>
      <c r="D9" s="6"/>
      <c r="E9" s="1"/>
      <c r="F9" s="1"/>
      <c r="G9" s="10"/>
      <c r="H9" s="52"/>
      <c r="I9" s="35">
        <v>1</v>
      </c>
      <c r="J9" s="38">
        <v>0.12</v>
      </c>
      <c r="K9" s="39">
        <f>$E$8*J9</f>
        <v>136.2</v>
      </c>
    </row>
    <row r="10" spans="1:11" ht="18" customHeight="1">
      <c r="A10" s="45"/>
      <c r="B10" s="247" t="s">
        <v>1</v>
      </c>
      <c r="C10" s="231" t="s">
        <v>2</v>
      </c>
      <c r="D10" s="231" t="s">
        <v>3</v>
      </c>
      <c r="E10" s="231" t="s">
        <v>4</v>
      </c>
      <c r="F10" s="231" t="s">
        <v>12</v>
      </c>
      <c r="G10" s="9"/>
      <c r="H10" s="52"/>
      <c r="I10" s="35">
        <v>2</v>
      </c>
      <c r="J10" s="38">
        <v>0.11</v>
      </c>
      <c r="K10" s="39">
        <f aca="true" t="shared" si="0" ref="K10:K32">$E$8*J10</f>
        <v>124.85</v>
      </c>
    </row>
    <row r="11" spans="1:11" ht="18" customHeight="1">
      <c r="A11" s="45"/>
      <c r="B11" s="248"/>
      <c r="C11" s="231"/>
      <c r="D11" s="231"/>
      <c r="E11" s="231"/>
      <c r="F11" s="231"/>
      <c r="G11" s="9"/>
      <c r="H11" s="52"/>
      <c r="I11" s="35">
        <v>3</v>
      </c>
      <c r="J11" s="38">
        <v>0.1</v>
      </c>
      <c r="K11" s="39">
        <f t="shared" si="0"/>
        <v>113.5</v>
      </c>
    </row>
    <row r="12" spans="1:11" ht="18" customHeight="1">
      <c r="A12" s="45"/>
      <c r="B12" s="249"/>
      <c r="C12" s="231"/>
      <c r="D12" s="231"/>
      <c r="E12" s="231"/>
      <c r="F12" s="231"/>
      <c r="G12" s="9"/>
      <c r="H12" s="52"/>
      <c r="I12" s="35">
        <v>4</v>
      </c>
      <c r="J12" s="38">
        <v>0.09</v>
      </c>
      <c r="K12" s="39">
        <f t="shared" si="0"/>
        <v>102.14999999999999</v>
      </c>
    </row>
    <row r="13" spans="1:11" ht="18" customHeight="1">
      <c r="A13" s="46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5</v>
      </c>
      <c r="J13" s="38">
        <v>0.08</v>
      </c>
      <c r="K13" s="39">
        <f t="shared" si="0"/>
        <v>90.8</v>
      </c>
    </row>
    <row r="14" spans="1:11" ht="18" customHeight="1">
      <c r="A14" s="235" t="s">
        <v>14</v>
      </c>
      <c r="B14" s="237" t="str">
        <f>$G$3/2&amp;" équipes"</f>
        <v>49 équipes</v>
      </c>
      <c r="C14" s="237" t="str">
        <f>$G$3/2&amp;" équipes"</f>
        <v>49 équipes</v>
      </c>
      <c r="D14" s="237" t="str">
        <f>$G$3/2&amp;" équipes"</f>
        <v>49 équipes</v>
      </c>
      <c r="E14" s="237" t="str">
        <f>$G$3/2&amp;" équipes"</f>
        <v>49 équipes</v>
      </c>
      <c r="F14" s="237" t="str">
        <f>$G$3/2&amp;" équipes"</f>
        <v>49 équipes</v>
      </c>
      <c r="G14" s="8"/>
      <c r="H14" s="52"/>
      <c r="I14" s="35">
        <v>6</v>
      </c>
      <c r="J14" s="38">
        <v>0.07</v>
      </c>
      <c r="K14" s="39">
        <f t="shared" si="0"/>
        <v>79.45</v>
      </c>
    </row>
    <row r="15" spans="1:11" ht="18" customHeight="1">
      <c r="A15" s="236"/>
      <c r="B15" s="238"/>
      <c r="C15" s="238"/>
      <c r="D15" s="238"/>
      <c r="E15" s="238"/>
      <c r="F15" s="238"/>
      <c r="G15" s="3"/>
      <c r="H15" s="52"/>
      <c r="I15" s="35">
        <v>7</v>
      </c>
      <c r="J15" s="38">
        <v>0.05</v>
      </c>
      <c r="K15" s="39">
        <f t="shared" si="0"/>
        <v>56.75</v>
      </c>
    </row>
    <row r="16" spans="1:11" ht="18" customHeight="1">
      <c r="A16" s="227" t="s">
        <v>5</v>
      </c>
      <c r="B16" s="230">
        <f>B13*B19</f>
        <v>147</v>
      </c>
      <c r="C16" s="230">
        <f>C13*C19</f>
        <v>147</v>
      </c>
      <c r="D16" s="230">
        <f>D13*D19</f>
        <v>147</v>
      </c>
      <c r="E16" s="230">
        <f>E13*E19</f>
        <v>147</v>
      </c>
      <c r="F16" s="230">
        <f>F13*F19</f>
        <v>147</v>
      </c>
      <c r="G16" s="3"/>
      <c r="H16" s="52"/>
      <c r="I16" s="35">
        <v>8</v>
      </c>
      <c r="J16" s="38">
        <v>0.05</v>
      </c>
      <c r="K16" s="39">
        <f t="shared" si="0"/>
        <v>56.75</v>
      </c>
    </row>
    <row r="17" spans="1:11" ht="18" customHeight="1">
      <c r="A17" s="228"/>
      <c r="B17" s="230"/>
      <c r="C17" s="230"/>
      <c r="D17" s="230"/>
      <c r="E17" s="230"/>
      <c r="F17" s="230"/>
      <c r="G17" s="3"/>
      <c r="H17" s="52"/>
      <c r="I17" s="35">
        <v>9</v>
      </c>
      <c r="J17" s="38">
        <v>0.04</v>
      </c>
      <c r="K17" s="39">
        <f t="shared" si="0"/>
        <v>45.4</v>
      </c>
    </row>
    <row r="18" spans="1:11" ht="18" customHeight="1">
      <c r="A18" s="229"/>
      <c r="B18" s="232">
        <f>B16+C16+D16+E16+F16</f>
        <v>735</v>
      </c>
      <c r="C18" s="233"/>
      <c r="D18" s="233"/>
      <c r="E18" s="233"/>
      <c r="F18" s="234"/>
      <c r="G18" s="3"/>
      <c r="H18" s="52"/>
      <c r="I18" s="37">
        <v>10</v>
      </c>
      <c r="J18" s="38">
        <v>0.04</v>
      </c>
      <c r="K18" s="39">
        <f t="shared" si="0"/>
        <v>45.4</v>
      </c>
    </row>
    <row r="19" spans="2:11" ht="18" customHeight="1" thickBot="1">
      <c r="B19" s="13">
        <f>$G$3/2</f>
        <v>49</v>
      </c>
      <c r="C19" s="13">
        <f>$G$3/2</f>
        <v>49</v>
      </c>
      <c r="D19" s="13">
        <f>$G$3/2</f>
        <v>49</v>
      </c>
      <c r="E19" s="13">
        <f>$G$3/2</f>
        <v>49</v>
      </c>
      <c r="F19" s="13">
        <f>$G$3/2</f>
        <v>49</v>
      </c>
      <c r="G19" s="3"/>
      <c r="H19" s="52"/>
      <c r="I19" s="35">
        <v>11</v>
      </c>
      <c r="J19" s="38">
        <v>0.04</v>
      </c>
      <c r="K19" s="39">
        <f t="shared" si="0"/>
        <v>45.4</v>
      </c>
    </row>
    <row r="20" spans="2:11" ht="18" customHeight="1">
      <c r="B20" s="205" t="s">
        <v>19</v>
      </c>
      <c r="C20" s="206"/>
      <c r="D20" s="207"/>
      <c r="G20" s="3"/>
      <c r="H20" s="53"/>
      <c r="I20" s="35">
        <v>12</v>
      </c>
      <c r="J20" s="38">
        <v>0.03</v>
      </c>
      <c r="K20" s="39">
        <f t="shared" si="0"/>
        <v>34.05</v>
      </c>
    </row>
    <row r="21" spans="1:11" ht="18" customHeight="1" thickBot="1">
      <c r="A21" s="75"/>
      <c r="B21" s="208"/>
      <c r="C21" s="209"/>
      <c r="D21" s="210"/>
      <c r="G21" s="1"/>
      <c r="H21" s="53"/>
      <c r="I21" s="35">
        <v>13</v>
      </c>
      <c r="J21" s="38">
        <v>0.03</v>
      </c>
      <c r="K21" s="39">
        <f t="shared" si="0"/>
        <v>34.05</v>
      </c>
    </row>
    <row r="22" spans="1:11" ht="18" customHeight="1">
      <c r="A22" s="75"/>
      <c r="B22" s="75"/>
      <c r="C22" s="75"/>
      <c r="D22" s="75"/>
      <c r="G22" s="1"/>
      <c r="H22" s="53"/>
      <c r="I22" s="35">
        <v>14</v>
      </c>
      <c r="J22" s="38">
        <v>0.03</v>
      </c>
      <c r="K22" s="39">
        <f t="shared" si="0"/>
        <v>34.05</v>
      </c>
    </row>
    <row r="23" spans="1:11" ht="18" customHeight="1">
      <c r="A23" s="47">
        <v>95</v>
      </c>
      <c r="B23" s="75"/>
      <c r="C23" s="48">
        <f>'moins 32'!C24</f>
        <v>15</v>
      </c>
      <c r="D23" s="48">
        <f>'moins 32'!D24</f>
        <v>3</v>
      </c>
      <c r="E23" s="48" t="str">
        <f>'moins 32'!E24</f>
        <v>Triplette</v>
      </c>
      <c r="H23" s="53"/>
      <c r="I23" s="35">
        <v>15</v>
      </c>
      <c r="J23" s="38">
        <v>0.02</v>
      </c>
      <c r="K23" s="39">
        <f t="shared" si="0"/>
        <v>22.7</v>
      </c>
    </row>
    <row r="24" spans="1:11" ht="18" customHeight="1">
      <c r="A24" s="47">
        <v>96</v>
      </c>
      <c r="B24" s="75"/>
      <c r="C24" s="48">
        <f>'moins 32'!C25</f>
        <v>13.5</v>
      </c>
      <c r="D24" s="48">
        <f>'moins 32'!D25</f>
        <v>4</v>
      </c>
      <c r="E24" s="48" t="str">
        <f>'moins 32'!E25</f>
        <v>Doublette</v>
      </c>
      <c r="H24" s="53"/>
      <c r="I24" s="35">
        <v>16</v>
      </c>
      <c r="J24" s="38">
        <v>0.02</v>
      </c>
      <c r="K24" s="39">
        <f t="shared" si="0"/>
        <v>22.7</v>
      </c>
    </row>
    <row r="25" spans="1:11" ht="18" customHeight="1">
      <c r="A25" s="47">
        <v>97</v>
      </c>
      <c r="B25" s="75"/>
      <c r="C25" s="48">
        <f>'moins 32'!C26</f>
        <v>12</v>
      </c>
      <c r="D25" s="48">
        <f>'moins 32'!D26</f>
        <v>5</v>
      </c>
      <c r="E25" s="47"/>
      <c r="H25" s="53"/>
      <c r="I25" s="35">
        <v>17</v>
      </c>
      <c r="J25" s="38">
        <v>0.01</v>
      </c>
      <c r="K25" s="39">
        <f t="shared" si="0"/>
        <v>11.35</v>
      </c>
    </row>
    <row r="26" spans="1:11" ht="18" customHeight="1">
      <c r="A26" s="47">
        <v>98</v>
      </c>
      <c r="B26" s="75"/>
      <c r="C26" s="48">
        <f>'moins 32'!C27</f>
        <v>10</v>
      </c>
      <c r="D26" s="48">
        <f>'moins 32'!D27</f>
        <v>0</v>
      </c>
      <c r="E26" s="47"/>
      <c r="H26" s="53"/>
      <c r="I26" s="35">
        <v>18</v>
      </c>
      <c r="J26" s="38">
        <v>0.01</v>
      </c>
      <c r="K26" s="39">
        <f t="shared" si="0"/>
        <v>11.35</v>
      </c>
    </row>
    <row r="27" spans="1:11" ht="18" customHeight="1">
      <c r="A27" s="47">
        <v>99</v>
      </c>
      <c r="B27" s="84"/>
      <c r="C27" s="48">
        <f>'moins 32'!C28</f>
        <v>8</v>
      </c>
      <c r="D27" s="47"/>
      <c r="H27" s="53"/>
      <c r="I27" s="35">
        <v>19</v>
      </c>
      <c r="J27" s="38">
        <v>0.01</v>
      </c>
      <c r="K27" s="39">
        <f t="shared" si="0"/>
        <v>11.35</v>
      </c>
    </row>
    <row r="28" spans="1:11" ht="18" customHeight="1">
      <c r="A28" s="47">
        <v>100</v>
      </c>
      <c r="B28" s="75"/>
      <c r="C28" s="75"/>
      <c r="D28" s="75"/>
      <c r="E28" s="47"/>
      <c r="H28" s="53"/>
      <c r="I28" s="35">
        <v>20</v>
      </c>
      <c r="J28" s="38">
        <v>0.01</v>
      </c>
      <c r="K28" s="39">
        <f t="shared" si="0"/>
        <v>11.35</v>
      </c>
    </row>
    <row r="29" spans="1:11" ht="18" customHeight="1">
      <c r="A29" s="47">
        <v>101</v>
      </c>
      <c r="B29" s="75"/>
      <c r="C29" s="75"/>
      <c r="D29" s="75"/>
      <c r="H29" s="53"/>
      <c r="I29" s="35">
        <v>21</v>
      </c>
      <c r="J29" s="38">
        <v>0.01</v>
      </c>
      <c r="K29" s="39">
        <f t="shared" si="0"/>
        <v>11.35</v>
      </c>
    </row>
    <row r="30" spans="1:11" ht="18" customHeight="1">
      <c r="A30" s="47">
        <v>102</v>
      </c>
      <c r="B30" s="75"/>
      <c r="C30" s="75"/>
      <c r="D30" s="75"/>
      <c r="H30" s="53"/>
      <c r="I30" s="35">
        <v>22</v>
      </c>
      <c r="J30" s="38">
        <v>0.01</v>
      </c>
      <c r="K30" s="39">
        <f t="shared" si="0"/>
        <v>11.35</v>
      </c>
    </row>
    <row r="31" spans="1:11" ht="18" customHeight="1">
      <c r="A31" s="47">
        <v>103</v>
      </c>
      <c r="B31" s="75"/>
      <c r="C31" s="75"/>
      <c r="D31" s="75"/>
      <c r="H31" s="53"/>
      <c r="I31" s="35">
        <v>23</v>
      </c>
      <c r="J31" s="38">
        <v>0.01</v>
      </c>
      <c r="K31" s="39">
        <f t="shared" si="0"/>
        <v>11.35</v>
      </c>
    </row>
    <row r="32" spans="1:11" ht="18" customHeight="1">
      <c r="A32" s="47">
        <v>104</v>
      </c>
      <c r="H32" s="53"/>
      <c r="I32" s="35">
        <v>24</v>
      </c>
      <c r="J32" s="38">
        <v>0.01</v>
      </c>
      <c r="K32" s="39">
        <f t="shared" si="0"/>
        <v>11.35</v>
      </c>
    </row>
    <row r="33" spans="1:11" ht="18" customHeight="1">
      <c r="A33" s="47">
        <v>105</v>
      </c>
      <c r="J33" s="40">
        <f>SUM(J9:J32)</f>
        <v>1.0000000000000002</v>
      </c>
      <c r="K33" s="41">
        <f>SUM(K9:K32)</f>
        <v>1134.999999999999</v>
      </c>
    </row>
    <row r="34" ht="18" customHeight="1">
      <c r="A34" s="47">
        <v>106</v>
      </c>
    </row>
    <row r="35" ht="18" customHeight="1">
      <c r="A35" s="47">
        <v>107</v>
      </c>
    </row>
    <row r="36" ht="18" customHeight="1">
      <c r="A36" s="47">
        <v>108</v>
      </c>
    </row>
    <row r="37" ht="18" customHeight="1">
      <c r="A37" s="47">
        <v>109</v>
      </c>
    </row>
    <row r="38" ht="18" customHeight="1">
      <c r="A38" s="47">
        <v>110</v>
      </c>
    </row>
    <row r="39" ht="18" customHeight="1">
      <c r="A39" s="47">
        <v>111</v>
      </c>
    </row>
    <row r="40" ht="18" customHeight="1">
      <c r="A40" s="47">
        <v>112</v>
      </c>
    </row>
    <row r="41" ht="18" customHeight="1">
      <c r="A41" s="47">
        <v>113</v>
      </c>
    </row>
    <row r="42" ht="13.5">
      <c r="A42" s="47">
        <v>114</v>
      </c>
    </row>
    <row r="43" ht="13.5">
      <c r="A43" s="47">
        <v>115</v>
      </c>
    </row>
    <row r="44" ht="13.5">
      <c r="A44" s="47">
        <v>116</v>
      </c>
    </row>
    <row r="45" ht="13.5">
      <c r="A45" s="47">
        <v>117</v>
      </c>
    </row>
    <row r="46" ht="13.5">
      <c r="A46" s="47">
        <v>118</v>
      </c>
    </row>
    <row r="47" ht="13.5">
      <c r="A47" s="47">
        <v>119</v>
      </c>
    </row>
    <row r="48" ht="13.5">
      <c r="A48" s="47">
        <v>120</v>
      </c>
    </row>
    <row r="49" ht="13.5">
      <c r="A49" s="47">
        <v>121</v>
      </c>
    </row>
    <row r="50" ht="13.5">
      <c r="A50" s="47">
        <v>122</v>
      </c>
    </row>
    <row r="51" ht="13.5">
      <c r="A51" s="47">
        <v>123</v>
      </c>
    </row>
    <row r="52" ht="13.5">
      <c r="A52" s="47">
        <v>124</v>
      </c>
    </row>
    <row r="53" ht="13.5">
      <c r="A53" s="47">
        <v>125</v>
      </c>
    </row>
    <row r="54" ht="13.5">
      <c r="A54" s="47">
        <v>126</v>
      </c>
    </row>
    <row r="55" ht="13.5">
      <c r="A55" s="47">
        <v>127</v>
      </c>
    </row>
    <row r="56" ht="13.5">
      <c r="A56" s="47">
        <v>128</v>
      </c>
    </row>
    <row r="57" ht="13.5">
      <c r="A57" s="47">
        <v>129</v>
      </c>
    </row>
    <row r="58" ht="13.5">
      <c r="A58" s="47">
        <v>130</v>
      </c>
    </row>
    <row r="59" ht="13.5">
      <c r="A59" s="47">
        <v>131</v>
      </c>
    </row>
    <row r="60" ht="13.5">
      <c r="A60" s="47">
        <v>132</v>
      </c>
    </row>
    <row r="61" ht="13.5">
      <c r="A61" s="47">
        <v>133</v>
      </c>
    </row>
    <row r="62" ht="13.5">
      <c r="A62" s="47">
        <v>134</v>
      </c>
    </row>
    <row r="63" ht="13.5">
      <c r="A63" s="47">
        <v>135</v>
      </c>
    </row>
    <row r="64" ht="13.5">
      <c r="A64" s="47">
        <v>136</v>
      </c>
    </row>
    <row r="65" ht="13.5">
      <c r="A65" s="47">
        <v>137</v>
      </c>
    </row>
    <row r="66" ht="13.5">
      <c r="A66" s="47">
        <v>138</v>
      </c>
    </row>
    <row r="67" ht="13.5">
      <c r="A67" s="47">
        <v>139</v>
      </c>
    </row>
    <row r="68" ht="13.5">
      <c r="A68" s="47">
        <v>140</v>
      </c>
    </row>
    <row r="69" ht="13.5">
      <c r="A69" s="47">
        <v>141</v>
      </c>
    </row>
    <row r="70" ht="13.5">
      <c r="A70" s="47">
        <v>142</v>
      </c>
    </row>
    <row r="71" ht="13.5">
      <c r="A71" s="47">
        <v>143</v>
      </c>
    </row>
    <row r="72" ht="13.5">
      <c r="A72" s="47">
        <v>144</v>
      </c>
    </row>
    <row r="73" ht="13.5">
      <c r="A73" s="47">
        <v>145</v>
      </c>
    </row>
    <row r="74" ht="13.5">
      <c r="A74" s="47">
        <v>146</v>
      </c>
    </row>
    <row r="75" ht="13.5">
      <c r="A75" s="47">
        <v>147</v>
      </c>
    </row>
    <row r="76" ht="13.5">
      <c r="A76" s="47">
        <v>148</v>
      </c>
    </row>
    <row r="77" ht="13.5">
      <c r="A77" s="47">
        <v>149</v>
      </c>
    </row>
    <row r="78" ht="13.5">
      <c r="A78" s="47">
        <v>150</v>
      </c>
    </row>
    <row r="79" ht="13.5">
      <c r="A79" s="47">
        <v>151</v>
      </c>
    </row>
    <row r="80" ht="13.5">
      <c r="A80" s="47">
        <v>152</v>
      </c>
    </row>
    <row r="81" ht="13.5">
      <c r="A81" s="47">
        <v>153</v>
      </c>
    </row>
    <row r="82" ht="13.5">
      <c r="A82" s="47">
        <v>154</v>
      </c>
    </row>
    <row r="83" ht="13.5">
      <c r="A83" s="47">
        <v>155</v>
      </c>
    </row>
    <row r="84" ht="13.5">
      <c r="A84" s="47">
        <v>156</v>
      </c>
    </row>
    <row r="85" ht="13.5">
      <c r="A85" s="47">
        <v>157</v>
      </c>
    </row>
    <row r="86" ht="13.5">
      <c r="A86" s="47">
        <v>158</v>
      </c>
    </row>
    <row r="87" ht="13.5">
      <c r="A87" s="47">
        <v>159</v>
      </c>
    </row>
    <row r="88" ht="13.5">
      <c r="A88" s="47">
        <v>160</v>
      </c>
    </row>
    <row r="89" ht="13.5">
      <c r="A89" s="47">
        <v>161</v>
      </c>
    </row>
    <row r="90" ht="13.5">
      <c r="A90" s="47">
        <v>162</v>
      </c>
    </row>
    <row r="91" ht="13.5">
      <c r="A91" s="47">
        <v>163</v>
      </c>
    </row>
    <row r="92" ht="13.5">
      <c r="A92" s="47">
        <v>164</v>
      </c>
    </row>
    <row r="93" ht="13.5">
      <c r="A93" s="47">
        <v>165</v>
      </c>
    </row>
    <row r="94" ht="13.5">
      <c r="A94" s="47">
        <v>166</v>
      </c>
    </row>
    <row r="95" ht="13.5">
      <c r="A95" s="47">
        <v>167</v>
      </c>
    </row>
    <row r="96" ht="13.5">
      <c r="A96" s="47">
        <v>168</v>
      </c>
    </row>
    <row r="97" ht="13.5">
      <c r="A97" s="47">
        <v>169</v>
      </c>
    </row>
    <row r="98" ht="13.5">
      <c r="A98" s="47">
        <v>170</v>
      </c>
    </row>
    <row r="99" ht="13.5">
      <c r="A99" s="47">
        <v>171</v>
      </c>
    </row>
    <row r="100" ht="13.5">
      <c r="A100" s="47">
        <v>172</v>
      </c>
    </row>
    <row r="101" ht="13.5">
      <c r="A101" s="47">
        <v>173</v>
      </c>
    </row>
    <row r="102" ht="13.5">
      <c r="A102" s="47">
        <v>174</v>
      </c>
    </row>
    <row r="103" ht="13.5">
      <c r="A103" s="47">
        <v>175</v>
      </c>
    </row>
    <row r="104" ht="13.5">
      <c r="A104" s="47"/>
    </row>
    <row r="105" ht="13.5">
      <c r="A105" s="75"/>
    </row>
    <row r="106" ht="13.5">
      <c r="A106" s="75"/>
    </row>
    <row r="107" ht="13.5">
      <c r="A107" s="75"/>
    </row>
    <row r="108" ht="13.5">
      <c r="A108" s="75"/>
    </row>
    <row r="109" ht="13.5">
      <c r="A109" s="75"/>
    </row>
    <row r="110" ht="13.5">
      <c r="A110" s="75"/>
    </row>
    <row r="111" ht="13.5">
      <c r="A111" s="75"/>
    </row>
    <row r="112" ht="13.5">
      <c r="A112" s="75"/>
    </row>
    <row r="113" ht="13.5">
      <c r="A113" s="75"/>
    </row>
    <row r="114" ht="13.5">
      <c r="A114" s="75"/>
    </row>
    <row r="115" ht="13.5">
      <c r="A115" s="75"/>
    </row>
    <row r="116" ht="13.5">
      <c r="A116" s="75"/>
    </row>
    <row r="117" ht="13.5">
      <c r="A117" s="75"/>
    </row>
    <row r="118" ht="13.5">
      <c r="A118" s="75"/>
    </row>
    <row r="119" ht="13.5">
      <c r="A119" s="75"/>
    </row>
    <row r="120" ht="13.5">
      <c r="A120" s="75"/>
    </row>
    <row r="121" ht="13.5">
      <c r="A121" s="75"/>
    </row>
    <row r="122" ht="13.5">
      <c r="A122" s="75"/>
    </row>
    <row r="123" ht="13.5">
      <c r="A123" s="75"/>
    </row>
    <row r="124" ht="13.5">
      <c r="A124" s="75"/>
    </row>
    <row r="125" ht="13.5">
      <c r="A125" s="75"/>
    </row>
    <row r="126" ht="13.5">
      <c r="A126" s="75"/>
    </row>
    <row r="127" ht="13.5">
      <c r="A127" s="75"/>
    </row>
    <row r="128" ht="13.5">
      <c r="A128" s="75"/>
    </row>
    <row r="129" ht="13.5">
      <c r="A129" s="75"/>
    </row>
    <row r="130" ht="13.5">
      <c r="A130" s="75"/>
    </row>
    <row r="131" ht="13.5">
      <c r="A131" s="75"/>
    </row>
    <row r="132" ht="13.5">
      <c r="A132" s="75"/>
    </row>
    <row r="133" ht="13.5">
      <c r="A133" s="75"/>
    </row>
    <row r="134" ht="13.5">
      <c r="A134" s="75"/>
    </row>
    <row r="135" ht="13.5">
      <c r="A135" s="75"/>
    </row>
    <row r="136" ht="13.5">
      <c r="A136" s="75"/>
    </row>
    <row r="137" ht="13.5">
      <c r="A137" s="75"/>
    </row>
    <row r="138" ht="13.5">
      <c r="A138" s="75"/>
    </row>
    <row r="139" ht="13.5">
      <c r="A139" s="75"/>
    </row>
    <row r="140" ht="13.5">
      <c r="A140" s="75"/>
    </row>
    <row r="141" ht="13.5">
      <c r="A141" s="75"/>
    </row>
    <row r="142" ht="13.5">
      <c r="A142" s="75"/>
    </row>
    <row r="143" ht="13.5">
      <c r="A143" s="75"/>
    </row>
    <row r="144" ht="13.5">
      <c r="A144" s="75"/>
    </row>
    <row r="145" ht="13.5">
      <c r="A145" s="75"/>
    </row>
    <row r="146" ht="13.5">
      <c r="A146" s="75"/>
    </row>
    <row r="147" ht="13.5">
      <c r="A147" s="75"/>
    </row>
    <row r="148" ht="13.5">
      <c r="A148" s="75"/>
    </row>
    <row r="149" ht="13.5">
      <c r="A149" s="75"/>
    </row>
    <row r="150" ht="13.5">
      <c r="A150" s="75"/>
    </row>
    <row r="151" ht="13.5">
      <c r="A151" s="75"/>
    </row>
    <row r="152" ht="13.5">
      <c r="A152" s="75"/>
    </row>
    <row r="153" ht="13.5">
      <c r="A153" s="75"/>
    </row>
    <row r="154" ht="13.5">
      <c r="A154" s="75"/>
    </row>
    <row r="155" ht="13.5">
      <c r="A155" s="75"/>
    </row>
    <row r="156" ht="13.5">
      <c r="A156" s="75"/>
    </row>
    <row r="157" ht="13.5">
      <c r="A157" s="75"/>
    </row>
    <row r="158" ht="13.5">
      <c r="A158" s="75"/>
    </row>
    <row r="159" ht="13.5">
      <c r="A159" s="75"/>
    </row>
    <row r="160" ht="13.5">
      <c r="A160" s="75"/>
    </row>
    <row r="161" ht="13.5">
      <c r="A161" s="75"/>
    </row>
    <row r="162" ht="13.5">
      <c r="A162" s="75"/>
    </row>
    <row r="163" ht="13.5">
      <c r="A163" s="75"/>
    </row>
    <row r="164" ht="13.5">
      <c r="A164" s="75"/>
    </row>
    <row r="165" ht="13.5">
      <c r="A165" s="75"/>
    </row>
    <row r="166" ht="13.5">
      <c r="A166" s="75"/>
    </row>
    <row r="167" ht="13.5">
      <c r="A167" s="75"/>
    </row>
    <row r="168" ht="13.5">
      <c r="A168" s="75"/>
    </row>
    <row r="169" ht="13.5">
      <c r="A169" s="75"/>
    </row>
    <row r="170" ht="13.5">
      <c r="A170" s="75"/>
    </row>
    <row r="171" ht="13.5">
      <c r="A171" s="75"/>
    </row>
    <row r="172" ht="13.5">
      <c r="A172" s="75"/>
    </row>
    <row r="173" ht="13.5">
      <c r="A173" s="75"/>
    </row>
    <row r="174" ht="13.5">
      <c r="A174" s="75"/>
    </row>
    <row r="175" ht="13.5">
      <c r="A175" s="75"/>
    </row>
    <row r="176" ht="13.5">
      <c r="A176" s="75"/>
    </row>
    <row r="177" ht="13.5">
      <c r="A177" s="75"/>
    </row>
    <row r="178" ht="13.5">
      <c r="A178" s="75"/>
    </row>
    <row r="179" ht="13.5">
      <c r="A179" s="75"/>
    </row>
    <row r="180" ht="13.5">
      <c r="A180" s="75"/>
    </row>
    <row r="181" ht="13.5">
      <c r="A181" s="75"/>
    </row>
    <row r="182" ht="13.5">
      <c r="A182" s="75"/>
    </row>
    <row r="183" ht="13.5">
      <c r="A183" s="75"/>
    </row>
    <row r="184" ht="13.5">
      <c r="A184" s="75"/>
    </row>
    <row r="185" ht="13.5">
      <c r="A185" s="75"/>
    </row>
    <row r="186" ht="13.5">
      <c r="A186" s="75"/>
    </row>
    <row r="187" ht="13.5">
      <c r="A187" s="75"/>
    </row>
    <row r="188" ht="13.5">
      <c r="A188" s="75"/>
    </row>
    <row r="189" ht="13.5">
      <c r="A189" s="75"/>
    </row>
    <row r="190" ht="13.5">
      <c r="A190" s="75"/>
    </row>
    <row r="191" ht="13.5">
      <c r="A191" s="75"/>
    </row>
    <row r="192" ht="13.5">
      <c r="A192" s="75"/>
    </row>
    <row r="193" ht="13.5">
      <c r="A193" s="75"/>
    </row>
    <row r="194" ht="13.5">
      <c r="A194" s="75"/>
    </row>
    <row r="195" ht="13.5">
      <c r="A195" s="75"/>
    </row>
    <row r="196" ht="13.5">
      <c r="A196" s="75"/>
    </row>
    <row r="197" ht="13.5">
      <c r="A197" s="75"/>
    </row>
    <row r="198" ht="13.5">
      <c r="A198" s="75"/>
    </row>
    <row r="199" ht="13.5">
      <c r="A199" s="75"/>
    </row>
    <row r="200" ht="13.5">
      <c r="A200" s="75"/>
    </row>
    <row r="201" ht="13.5">
      <c r="A201" s="75"/>
    </row>
    <row r="202" ht="13.5">
      <c r="A202" s="75"/>
    </row>
    <row r="203" ht="13.5">
      <c r="A203" s="75"/>
    </row>
    <row r="204" ht="13.5">
      <c r="A204" s="75"/>
    </row>
    <row r="205" ht="13.5">
      <c r="A205" s="75"/>
    </row>
    <row r="206" ht="13.5">
      <c r="A206" s="75"/>
    </row>
    <row r="207" ht="13.5">
      <c r="A207" s="75"/>
    </row>
    <row r="208" ht="13.5">
      <c r="A208" s="75"/>
    </row>
    <row r="209" ht="13.5">
      <c r="A209" s="75"/>
    </row>
    <row r="210" ht="13.5">
      <c r="A210" s="75"/>
    </row>
    <row r="211" ht="13.5">
      <c r="A211" s="75"/>
    </row>
    <row r="212" ht="13.5">
      <c r="A212" s="75"/>
    </row>
    <row r="213" ht="13.5">
      <c r="A213" s="75"/>
    </row>
    <row r="214" ht="13.5">
      <c r="A214" s="75"/>
    </row>
    <row r="215" ht="13.5">
      <c r="A215" s="75"/>
    </row>
    <row r="216" ht="13.5">
      <c r="A216" s="75"/>
    </row>
    <row r="217" ht="13.5">
      <c r="A217" s="75"/>
    </row>
    <row r="218" ht="13.5">
      <c r="A218" s="75"/>
    </row>
    <row r="219" ht="13.5">
      <c r="A219" s="75"/>
    </row>
    <row r="220" ht="13.5">
      <c r="A220" s="75"/>
    </row>
    <row r="221" ht="13.5">
      <c r="A221" s="75"/>
    </row>
    <row r="222" ht="13.5">
      <c r="A222" s="75"/>
    </row>
    <row r="223" ht="13.5">
      <c r="A223" s="75"/>
    </row>
    <row r="224" ht="13.5">
      <c r="A224" s="75"/>
    </row>
    <row r="225" ht="13.5">
      <c r="A225" s="75"/>
    </row>
    <row r="226" ht="13.5">
      <c r="A226" s="75"/>
    </row>
    <row r="227" ht="13.5">
      <c r="A227" s="75"/>
    </row>
    <row r="228" ht="13.5">
      <c r="A228" s="75"/>
    </row>
    <row r="229" ht="13.5">
      <c r="A229" s="75"/>
    </row>
    <row r="230" ht="13.5">
      <c r="A230" s="75"/>
    </row>
    <row r="231" ht="13.5">
      <c r="A231" s="75"/>
    </row>
    <row r="232" ht="13.5">
      <c r="A232" s="75"/>
    </row>
    <row r="233" ht="13.5">
      <c r="A233" s="75"/>
    </row>
    <row r="234" ht="13.5">
      <c r="A234" s="75"/>
    </row>
    <row r="235" ht="13.5">
      <c r="A235" s="75"/>
    </row>
    <row r="236" ht="13.5">
      <c r="A236" s="75"/>
    </row>
    <row r="237" ht="13.5">
      <c r="A237" s="75"/>
    </row>
    <row r="238" ht="13.5">
      <c r="A238" s="75"/>
    </row>
    <row r="239" ht="13.5">
      <c r="A239" s="75"/>
    </row>
    <row r="240" ht="13.5">
      <c r="A240" s="75"/>
    </row>
    <row r="241" ht="13.5">
      <c r="A241" s="75"/>
    </row>
    <row r="242" ht="13.5">
      <c r="A242" s="75"/>
    </row>
    <row r="243" ht="13.5">
      <c r="A243" s="75"/>
    </row>
    <row r="244" ht="13.5">
      <c r="A244" s="75"/>
    </row>
    <row r="245" ht="13.5">
      <c r="A245" s="75"/>
    </row>
    <row r="246" ht="13.5">
      <c r="A246" s="75"/>
    </row>
    <row r="247" ht="13.5">
      <c r="A247" s="75"/>
    </row>
    <row r="248" ht="13.5">
      <c r="A248" s="75"/>
    </row>
    <row r="249" ht="13.5">
      <c r="A249" s="75"/>
    </row>
    <row r="250" ht="13.5">
      <c r="A250" s="75"/>
    </row>
    <row r="251" ht="13.5">
      <c r="A251" s="75"/>
    </row>
    <row r="252" ht="13.5">
      <c r="A252" s="75"/>
    </row>
    <row r="253" ht="13.5">
      <c r="A253" s="75"/>
    </row>
    <row r="254" ht="13.5">
      <c r="A254" s="75"/>
    </row>
    <row r="255" ht="13.5">
      <c r="A255" s="75"/>
    </row>
    <row r="256" ht="13.5">
      <c r="A256" s="75"/>
    </row>
    <row r="257" ht="13.5">
      <c r="A257" s="75"/>
    </row>
    <row r="258" ht="13.5">
      <c r="A258" s="75"/>
    </row>
    <row r="259" ht="13.5">
      <c r="A259" s="75"/>
    </row>
    <row r="260" ht="13.5">
      <c r="A260" s="75"/>
    </row>
    <row r="261" ht="13.5">
      <c r="A261" s="75"/>
    </row>
    <row r="262" ht="13.5">
      <c r="A262" s="75"/>
    </row>
    <row r="263" ht="13.5">
      <c r="A263" s="75"/>
    </row>
    <row r="264" ht="13.5">
      <c r="A264" s="75"/>
    </row>
    <row r="265" ht="13.5">
      <c r="A265" s="75"/>
    </row>
    <row r="266" ht="13.5">
      <c r="A266" s="75"/>
    </row>
    <row r="267" ht="13.5">
      <c r="A267" s="75"/>
    </row>
    <row r="268" ht="13.5">
      <c r="A268" s="75"/>
    </row>
    <row r="269" ht="13.5">
      <c r="A269" s="75"/>
    </row>
    <row r="270" ht="13.5">
      <c r="A270" s="75"/>
    </row>
    <row r="271" ht="13.5">
      <c r="A271" s="75"/>
    </row>
    <row r="272" ht="13.5">
      <c r="A272" s="75"/>
    </row>
    <row r="273" ht="13.5">
      <c r="A273" s="75"/>
    </row>
    <row r="274" ht="13.5">
      <c r="A274" s="75"/>
    </row>
    <row r="275" ht="13.5">
      <c r="A275" s="75"/>
    </row>
    <row r="276" ht="13.5">
      <c r="A276" s="75"/>
    </row>
    <row r="277" ht="13.5">
      <c r="A277" s="75"/>
    </row>
    <row r="278" ht="13.5">
      <c r="A278" s="75"/>
    </row>
    <row r="279" ht="13.5">
      <c r="A279" s="75"/>
    </row>
    <row r="280" ht="13.5">
      <c r="A280" s="75"/>
    </row>
    <row r="281" ht="13.5">
      <c r="A281" s="75"/>
    </row>
    <row r="282" ht="13.5">
      <c r="A282" s="75"/>
    </row>
    <row r="283" ht="13.5">
      <c r="A283" s="75"/>
    </row>
    <row r="284" ht="13.5">
      <c r="A284" s="75"/>
    </row>
    <row r="285" ht="13.5">
      <c r="A285" s="75"/>
    </row>
    <row r="286" ht="13.5">
      <c r="A286" s="75"/>
    </row>
    <row r="287" ht="13.5">
      <c r="A287" s="75"/>
    </row>
    <row r="288" ht="13.5">
      <c r="A288" s="75"/>
    </row>
    <row r="289" ht="13.5">
      <c r="A289" s="75"/>
    </row>
    <row r="290" ht="13.5">
      <c r="A290" s="75"/>
    </row>
    <row r="291" ht="13.5">
      <c r="A291" s="75"/>
    </row>
    <row r="292" ht="13.5">
      <c r="A292" s="75"/>
    </row>
    <row r="293" ht="13.5">
      <c r="A293" s="75"/>
    </row>
    <row r="294" ht="13.5">
      <c r="A294" s="75"/>
    </row>
    <row r="295" ht="13.5">
      <c r="A295" s="75"/>
    </row>
    <row r="296" ht="13.5">
      <c r="A296" s="75"/>
    </row>
    <row r="297" ht="13.5">
      <c r="A297" s="75"/>
    </row>
    <row r="298" ht="13.5">
      <c r="A298" s="75"/>
    </row>
    <row r="299" ht="13.5">
      <c r="A299" s="75"/>
    </row>
    <row r="300" ht="13.5">
      <c r="A300" s="75"/>
    </row>
    <row r="301" ht="13.5">
      <c r="A301" s="75"/>
    </row>
    <row r="302" ht="13.5">
      <c r="A302" s="75"/>
    </row>
    <row r="303" ht="13.5">
      <c r="A303" s="75"/>
    </row>
    <row r="304" ht="13.5">
      <c r="A304" s="75"/>
    </row>
    <row r="305" ht="13.5">
      <c r="A305" s="75"/>
    </row>
    <row r="306" ht="13.5">
      <c r="A306" s="75"/>
    </row>
    <row r="307" ht="13.5">
      <c r="A307" s="75"/>
    </row>
    <row r="308" ht="13.5">
      <c r="A308" s="75"/>
    </row>
    <row r="309" ht="13.5">
      <c r="A309" s="75"/>
    </row>
    <row r="310" ht="13.5">
      <c r="A310" s="75"/>
    </row>
    <row r="311" ht="13.5">
      <c r="A311" s="75"/>
    </row>
    <row r="312" ht="13.5">
      <c r="A312" s="75"/>
    </row>
    <row r="313" ht="13.5">
      <c r="A313" s="75"/>
    </row>
    <row r="314" ht="13.5">
      <c r="A314" s="75"/>
    </row>
    <row r="315" ht="13.5">
      <c r="A315" s="75"/>
    </row>
    <row r="316" ht="13.5">
      <c r="A316" s="75"/>
    </row>
    <row r="317" ht="13.5">
      <c r="A317" s="75"/>
    </row>
    <row r="318" ht="13.5">
      <c r="A318" s="75"/>
    </row>
    <row r="319" ht="13.5">
      <c r="A319" s="75"/>
    </row>
    <row r="320" ht="13.5">
      <c r="A320" s="75"/>
    </row>
    <row r="321" ht="13.5">
      <c r="A321" s="75"/>
    </row>
    <row r="322" ht="13.5">
      <c r="A322" s="75"/>
    </row>
    <row r="323" ht="13.5">
      <c r="A323" s="75"/>
    </row>
    <row r="324" ht="13.5">
      <c r="A324" s="75"/>
    </row>
    <row r="325" ht="13.5">
      <c r="A325" s="75"/>
    </row>
    <row r="326" ht="13.5">
      <c r="A326" s="75"/>
    </row>
    <row r="327" ht="13.5">
      <c r="A327" s="75"/>
    </row>
    <row r="328" ht="13.5">
      <c r="A328" s="75"/>
    </row>
    <row r="329" ht="13.5">
      <c r="A329" s="75"/>
    </row>
    <row r="330" ht="13.5">
      <c r="A330" s="75"/>
    </row>
    <row r="331" ht="13.5">
      <c r="A331" s="75"/>
    </row>
    <row r="332" ht="13.5">
      <c r="A332" s="75"/>
    </row>
    <row r="333" ht="13.5">
      <c r="A333" s="75"/>
    </row>
    <row r="334" ht="13.5">
      <c r="A334" s="75"/>
    </row>
    <row r="335" ht="13.5">
      <c r="A335" s="75"/>
    </row>
    <row r="336" ht="13.5">
      <c r="A336" s="75"/>
    </row>
    <row r="337" ht="13.5">
      <c r="A337" s="75"/>
    </row>
    <row r="338" ht="13.5">
      <c r="A338" s="75"/>
    </row>
    <row r="339" ht="13.5">
      <c r="A339" s="75"/>
    </row>
    <row r="340" ht="13.5">
      <c r="A340" s="75"/>
    </row>
    <row r="341" ht="13.5">
      <c r="A341" s="75"/>
    </row>
    <row r="342" ht="13.5">
      <c r="A342" s="75"/>
    </row>
    <row r="343" ht="13.5">
      <c r="A343" s="75"/>
    </row>
    <row r="344" ht="13.5">
      <c r="A344" s="75"/>
    </row>
    <row r="345" ht="13.5">
      <c r="A345" s="75"/>
    </row>
    <row r="346" ht="13.5">
      <c r="A346" s="75"/>
    </row>
    <row r="347" ht="13.5">
      <c r="A347" s="75"/>
    </row>
    <row r="348" ht="13.5">
      <c r="A348" s="75"/>
    </row>
    <row r="349" ht="13.5">
      <c r="A349" s="75"/>
    </row>
    <row r="350" ht="13.5">
      <c r="A350" s="75"/>
    </row>
    <row r="351" ht="13.5">
      <c r="A351" s="75"/>
    </row>
    <row r="352" ht="13.5">
      <c r="A352" s="75"/>
    </row>
    <row r="353" ht="13.5">
      <c r="A353" s="75"/>
    </row>
    <row r="354" ht="13.5">
      <c r="A354" s="75"/>
    </row>
    <row r="355" ht="13.5">
      <c r="A355" s="75"/>
    </row>
    <row r="356" ht="13.5">
      <c r="A356" s="75"/>
    </row>
    <row r="357" ht="13.5">
      <c r="A357" s="75"/>
    </row>
    <row r="358" ht="13.5">
      <c r="A358" s="75"/>
    </row>
    <row r="359" ht="13.5">
      <c r="A359" s="75"/>
    </row>
    <row r="360" ht="13.5">
      <c r="A360" s="75"/>
    </row>
    <row r="361" ht="13.5">
      <c r="A361" s="75"/>
    </row>
    <row r="362" ht="13.5">
      <c r="A362" s="75"/>
    </row>
    <row r="363" ht="13.5">
      <c r="A363" s="75"/>
    </row>
    <row r="364" ht="13.5">
      <c r="A364" s="75"/>
    </row>
    <row r="365" ht="13.5">
      <c r="A365" s="75"/>
    </row>
    <row r="366" ht="13.5">
      <c r="A366" s="75"/>
    </row>
    <row r="367" ht="13.5">
      <c r="A367" s="75"/>
    </row>
    <row r="368" ht="13.5">
      <c r="A368" s="75"/>
    </row>
    <row r="369" ht="13.5">
      <c r="A369" s="75"/>
    </row>
    <row r="370" ht="13.5">
      <c r="A370" s="75"/>
    </row>
    <row r="371" ht="13.5">
      <c r="A371" s="75"/>
    </row>
    <row r="372" ht="13.5">
      <c r="A372" s="75"/>
    </row>
    <row r="373" ht="13.5">
      <c r="A373" s="75"/>
    </row>
    <row r="374" ht="13.5">
      <c r="A374" s="75"/>
    </row>
    <row r="375" ht="13.5">
      <c r="A375" s="75"/>
    </row>
    <row r="376" ht="13.5">
      <c r="A376" s="75"/>
    </row>
    <row r="377" ht="13.5">
      <c r="A377" s="75"/>
    </row>
    <row r="378" ht="13.5">
      <c r="A378" s="75"/>
    </row>
    <row r="379" ht="13.5">
      <c r="A379" s="75"/>
    </row>
    <row r="380" ht="13.5">
      <c r="A380" s="75"/>
    </row>
    <row r="381" ht="13.5">
      <c r="A381" s="75"/>
    </row>
    <row r="382" ht="13.5">
      <c r="A382" s="75"/>
    </row>
    <row r="383" ht="13.5">
      <c r="A383" s="75"/>
    </row>
    <row r="384" ht="13.5">
      <c r="A384" s="75"/>
    </row>
    <row r="385" ht="13.5">
      <c r="A385" s="75"/>
    </row>
    <row r="386" ht="13.5">
      <c r="A386" s="75"/>
    </row>
    <row r="387" ht="13.5">
      <c r="A387" s="75"/>
    </row>
    <row r="388" ht="13.5">
      <c r="A388" s="75"/>
    </row>
    <row r="389" ht="13.5">
      <c r="A389" s="75"/>
    </row>
    <row r="390" ht="13.5">
      <c r="A390" s="75"/>
    </row>
    <row r="391" ht="13.5">
      <c r="A391" s="75"/>
    </row>
    <row r="392" ht="13.5">
      <c r="A392" s="75"/>
    </row>
    <row r="393" ht="13.5">
      <c r="A393" s="75"/>
    </row>
    <row r="394" ht="13.5">
      <c r="A394" s="75"/>
    </row>
    <row r="395" ht="13.5">
      <c r="A395" s="75"/>
    </row>
    <row r="396" ht="13.5">
      <c r="A396" s="75"/>
    </row>
    <row r="397" ht="13.5">
      <c r="A397" s="75"/>
    </row>
    <row r="398" ht="13.5">
      <c r="A398" s="75"/>
    </row>
    <row r="399" ht="13.5">
      <c r="A399" s="75"/>
    </row>
    <row r="400" ht="13.5">
      <c r="A400" s="75"/>
    </row>
    <row r="401" ht="13.5">
      <c r="A401" s="75"/>
    </row>
    <row r="402" ht="13.5">
      <c r="A402" s="75"/>
    </row>
    <row r="403" ht="13.5">
      <c r="A403" s="75"/>
    </row>
    <row r="404" ht="13.5">
      <c r="A404" s="75"/>
    </row>
    <row r="405" ht="13.5">
      <c r="A405" s="75"/>
    </row>
    <row r="406" ht="13.5">
      <c r="A406" s="75"/>
    </row>
    <row r="407" ht="13.5">
      <c r="A407" s="75"/>
    </row>
    <row r="408" ht="13.5">
      <c r="A408" s="75"/>
    </row>
    <row r="409" ht="13.5">
      <c r="A409" s="75"/>
    </row>
    <row r="410" ht="13.5">
      <c r="A410" s="75"/>
    </row>
    <row r="411" ht="13.5">
      <c r="A411" s="75"/>
    </row>
    <row r="412" ht="13.5">
      <c r="A412" s="75"/>
    </row>
    <row r="413" ht="13.5">
      <c r="A413" s="75"/>
    </row>
    <row r="414" ht="13.5">
      <c r="A414" s="75"/>
    </row>
    <row r="415" ht="13.5">
      <c r="A415" s="75"/>
    </row>
    <row r="416" ht="13.5">
      <c r="A416" s="75"/>
    </row>
    <row r="417" ht="13.5">
      <c r="A417" s="75"/>
    </row>
    <row r="418" ht="13.5">
      <c r="A418" s="75"/>
    </row>
    <row r="419" ht="13.5">
      <c r="A419" s="75"/>
    </row>
    <row r="420" ht="13.5">
      <c r="A420" s="75"/>
    </row>
    <row r="421" ht="13.5">
      <c r="A421" s="75"/>
    </row>
    <row r="422" ht="13.5">
      <c r="A422" s="75"/>
    </row>
    <row r="423" ht="13.5">
      <c r="A423" s="75"/>
    </row>
    <row r="424" ht="13.5">
      <c r="A424" s="75"/>
    </row>
    <row r="425" ht="13.5">
      <c r="A425" s="75"/>
    </row>
    <row r="426" ht="13.5">
      <c r="A426" s="75"/>
    </row>
    <row r="427" ht="13.5">
      <c r="A427" s="75"/>
    </row>
    <row r="428" ht="13.5">
      <c r="A428" s="75"/>
    </row>
    <row r="429" ht="13.5">
      <c r="A429" s="75"/>
    </row>
    <row r="430" ht="13.5">
      <c r="A430" s="75"/>
    </row>
    <row r="431" ht="13.5">
      <c r="A431" s="75"/>
    </row>
    <row r="432" ht="13.5">
      <c r="A432" s="75"/>
    </row>
    <row r="433" ht="13.5">
      <c r="A433" s="75"/>
    </row>
    <row r="434" ht="13.5">
      <c r="A434" s="75"/>
    </row>
    <row r="435" ht="13.5">
      <c r="A435" s="75"/>
    </row>
    <row r="436" ht="13.5">
      <c r="A436" s="75"/>
    </row>
    <row r="437" ht="13.5">
      <c r="A437" s="75"/>
    </row>
    <row r="438" ht="13.5">
      <c r="A438" s="75"/>
    </row>
    <row r="439" ht="13.5">
      <c r="A439" s="75"/>
    </row>
    <row r="440" ht="13.5">
      <c r="A440" s="75"/>
    </row>
    <row r="441" ht="13.5">
      <c r="A441" s="75"/>
    </row>
    <row r="442" ht="13.5">
      <c r="A442" s="75"/>
    </row>
    <row r="443" ht="13.5">
      <c r="A443" s="75"/>
    </row>
    <row r="444" ht="13.5">
      <c r="A444" s="75"/>
    </row>
    <row r="445" ht="13.5">
      <c r="A445" s="75"/>
    </row>
    <row r="446" ht="13.5">
      <c r="A446" s="75"/>
    </row>
    <row r="447" ht="13.5">
      <c r="A447" s="75"/>
    </row>
    <row r="448" ht="13.5">
      <c r="A448" s="75"/>
    </row>
    <row r="449" ht="13.5">
      <c r="A449" s="75"/>
    </row>
    <row r="450" ht="13.5">
      <c r="A450" s="75"/>
    </row>
    <row r="451" ht="13.5">
      <c r="A451" s="75"/>
    </row>
    <row r="452" ht="13.5">
      <c r="A452" s="75"/>
    </row>
    <row r="453" ht="13.5">
      <c r="A453" s="75"/>
    </row>
    <row r="454" ht="13.5">
      <c r="A454" s="75"/>
    </row>
    <row r="455" ht="13.5">
      <c r="A455" s="75"/>
    </row>
    <row r="456" ht="13.5">
      <c r="A456" s="75"/>
    </row>
    <row r="457" ht="13.5">
      <c r="A457" s="75"/>
    </row>
    <row r="458" ht="13.5">
      <c r="A458" s="75"/>
    </row>
    <row r="459" ht="13.5">
      <c r="A459" s="75"/>
    </row>
    <row r="460" ht="13.5">
      <c r="A460" s="75"/>
    </row>
    <row r="461" ht="13.5">
      <c r="A461" s="75"/>
    </row>
    <row r="462" ht="13.5">
      <c r="A462" s="75"/>
    </row>
    <row r="463" ht="13.5">
      <c r="A463" s="75"/>
    </row>
    <row r="464" ht="13.5">
      <c r="A464" s="75"/>
    </row>
    <row r="465" ht="13.5">
      <c r="A465" s="75"/>
    </row>
    <row r="466" ht="13.5">
      <c r="A466" s="75"/>
    </row>
    <row r="467" ht="13.5">
      <c r="A467" s="75"/>
    </row>
    <row r="468" ht="13.5">
      <c r="A468" s="75"/>
    </row>
    <row r="469" ht="13.5">
      <c r="A469" s="75"/>
    </row>
    <row r="470" ht="13.5">
      <c r="A470" s="75"/>
    </row>
    <row r="471" ht="13.5">
      <c r="A471" s="75"/>
    </row>
    <row r="472" ht="13.5">
      <c r="A472" s="75"/>
    </row>
    <row r="473" ht="13.5">
      <c r="A473" s="75"/>
    </row>
    <row r="474" ht="13.5">
      <c r="A474" s="75"/>
    </row>
    <row r="475" ht="13.5">
      <c r="A475" s="75"/>
    </row>
    <row r="476" ht="13.5">
      <c r="A476" s="75"/>
    </row>
    <row r="477" ht="13.5">
      <c r="A477" s="75"/>
    </row>
    <row r="478" ht="13.5">
      <c r="A478" s="75"/>
    </row>
    <row r="479" ht="13.5">
      <c r="A479" s="75"/>
    </row>
    <row r="480" ht="13.5">
      <c r="A480" s="75"/>
    </row>
    <row r="481" ht="13.5">
      <c r="A481" s="75"/>
    </row>
    <row r="482" ht="13.5">
      <c r="A482" s="75"/>
    </row>
    <row r="483" ht="13.5">
      <c r="A483" s="75"/>
    </row>
    <row r="484" ht="13.5">
      <c r="A484" s="75"/>
    </row>
    <row r="485" ht="13.5">
      <c r="A485" s="75"/>
    </row>
    <row r="486" ht="13.5">
      <c r="A486" s="75"/>
    </row>
    <row r="487" ht="13.5">
      <c r="A487" s="75"/>
    </row>
    <row r="488" ht="13.5">
      <c r="A488" s="75"/>
    </row>
    <row r="489" ht="13.5">
      <c r="A489" s="75"/>
    </row>
    <row r="490" ht="13.5">
      <c r="A490" s="75"/>
    </row>
    <row r="491" ht="13.5">
      <c r="A491" s="75"/>
    </row>
    <row r="492" ht="13.5">
      <c r="A492" s="75"/>
    </row>
    <row r="493" ht="13.5">
      <c r="A493" s="75"/>
    </row>
    <row r="494" ht="13.5">
      <c r="A494" s="75"/>
    </row>
    <row r="495" ht="13.5">
      <c r="A495" s="75"/>
    </row>
    <row r="496" ht="13.5">
      <c r="A496" s="75"/>
    </row>
    <row r="497" ht="13.5">
      <c r="A497" s="75"/>
    </row>
    <row r="498" ht="13.5">
      <c r="A498" s="75"/>
    </row>
    <row r="499" ht="13.5">
      <c r="A499" s="75"/>
    </row>
    <row r="500" ht="13.5">
      <c r="A500" s="75"/>
    </row>
    <row r="501" ht="13.5">
      <c r="A501" s="75"/>
    </row>
    <row r="502" ht="13.5">
      <c r="A502" s="75"/>
    </row>
    <row r="503" ht="13.5">
      <c r="A503" s="75"/>
    </row>
    <row r="504" ht="13.5">
      <c r="A504" s="75"/>
    </row>
    <row r="505" ht="13.5">
      <c r="A505" s="75"/>
    </row>
    <row r="506" ht="13.5">
      <c r="A506" s="75"/>
    </row>
    <row r="507" ht="13.5">
      <c r="A507" s="75"/>
    </row>
    <row r="508" ht="13.5">
      <c r="A508" s="75"/>
    </row>
    <row r="509" ht="13.5">
      <c r="A509" s="75"/>
    </row>
    <row r="510" ht="13.5">
      <c r="A510" s="75"/>
    </row>
    <row r="511" ht="13.5">
      <c r="A511" s="75"/>
    </row>
    <row r="512" ht="13.5">
      <c r="A512" s="75"/>
    </row>
    <row r="513" ht="13.5">
      <c r="A513" s="75"/>
    </row>
    <row r="514" ht="13.5">
      <c r="A514" s="75"/>
    </row>
    <row r="515" ht="13.5">
      <c r="A515" s="75"/>
    </row>
    <row r="516" ht="13.5">
      <c r="A516" s="75"/>
    </row>
    <row r="517" ht="13.5">
      <c r="A517" s="75"/>
    </row>
    <row r="518" ht="13.5">
      <c r="A518" s="75"/>
    </row>
    <row r="519" ht="13.5">
      <c r="A519" s="75"/>
    </row>
    <row r="520" ht="13.5">
      <c r="A520" s="75"/>
    </row>
    <row r="521" ht="13.5">
      <c r="A521" s="75"/>
    </row>
    <row r="522" ht="13.5">
      <c r="A522" s="75"/>
    </row>
    <row r="523" ht="13.5">
      <c r="A523" s="75"/>
    </row>
    <row r="524" ht="13.5">
      <c r="A524" s="75"/>
    </row>
    <row r="525" ht="13.5">
      <c r="A525" s="75"/>
    </row>
    <row r="526" ht="13.5">
      <c r="A526" s="75"/>
    </row>
    <row r="527" ht="13.5">
      <c r="A527" s="75"/>
    </row>
    <row r="528" ht="13.5">
      <c r="A528" s="75"/>
    </row>
    <row r="529" ht="13.5">
      <c r="A529" s="75"/>
    </row>
    <row r="530" ht="13.5">
      <c r="A530" s="75"/>
    </row>
    <row r="531" ht="13.5">
      <c r="A531" s="75"/>
    </row>
    <row r="532" ht="13.5">
      <c r="A532" s="75"/>
    </row>
    <row r="533" ht="13.5">
      <c r="A533" s="75"/>
    </row>
    <row r="534" ht="13.5">
      <c r="A534" s="75"/>
    </row>
    <row r="535" ht="13.5">
      <c r="A535" s="75"/>
    </row>
    <row r="536" ht="13.5">
      <c r="A536" s="75"/>
    </row>
    <row r="537" ht="13.5">
      <c r="A537" s="75"/>
    </row>
    <row r="538" ht="13.5">
      <c r="A538" s="75"/>
    </row>
    <row r="539" ht="13.5">
      <c r="A539" s="75"/>
    </row>
    <row r="540" ht="13.5">
      <c r="A540" s="75"/>
    </row>
    <row r="541" ht="13.5">
      <c r="A541" s="75"/>
    </row>
    <row r="542" ht="13.5">
      <c r="A542" s="75"/>
    </row>
    <row r="543" ht="13.5">
      <c r="A543" s="75"/>
    </row>
    <row r="544" ht="13.5">
      <c r="A544" s="75"/>
    </row>
    <row r="545" ht="13.5">
      <c r="A545" s="75"/>
    </row>
    <row r="546" ht="13.5">
      <c r="A546" s="75"/>
    </row>
    <row r="547" ht="13.5">
      <c r="A547" s="75"/>
    </row>
    <row r="548" ht="13.5">
      <c r="A548" s="75"/>
    </row>
    <row r="549" ht="13.5">
      <c r="A549" s="75"/>
    </row>
    <row r="550" ht="13.5">
      <c r="A550" s="75"/>
    </row>
    <row r="551" ht="13.5">
      <c r="A551" s="75"/>
    </row>
    <row r="552" ht="13.5">
      <c r="A552" s="75"/>
    </row>
    <row r="553" ht="13.5">
      <c r="A553" s="75"/>
    </row>
    <row r="554" ht="13.5">
      <c r="A554" s="75"/>
    </row>
    <row r="555" ht="13.5">
      <c r="A555" s="75"/>
    </row>
    <row r="556" ht="13.5">
      <c r="A556" s="75"/>
    </row>
    <row r="557" ht="13.5">
      <c r="A557" s="75"/>
    </row>
    <row r="558" ht="13.5">
      <c r="A558" s="75"/>
    </row>
    <row r="559" ht="13.5">
      <c r="A559" s="75"/>
    </row>
    <row r="560" ht="13.5">
      <c r="A560" s="75"/>
    </row>
    <row r="561" ht="13.5">
      <c r="A561" s="75"/>
    </row>
    <row r="562" ht="13.5">
      <c r="A562" s="75"/>
    </row>
    <row r="563" ht="13.5">
      <c r="A563" s="75"/>
    </row>
    <row r="564" ht="13.5">
      <c r="A564" s="75"/>
    </row>
    <row r="565" ht="13.5">
      <c r="A565" s="75"/>
    </row>
  </sheetData>
  <sheetProtection password="F81A" sheet="1" selectLockedCells="1"/>
  <mergeCells count="35">
    <mergeCell ref="H2:I3"/>
    <mergeCell ref="J2:K3"/>
    <mergeCell ref="H4:I6"/>
    <mergeCell ref="J4:K6"/>
    <mergeCell ref="A8:D8"/>
    <mergeCell ref="E8:F8"/>
    <mergeCell ref="B10:B12"/>
    <mergeCell ref="E10:E12"/>
    <mergeCell ref="F10:F12"/>
    <mergeCell ref="A2:D2"/>
    <mergeCell ref="E2:F2"/>
    <mergeCell ref="A3:D3"/>
    <mergeCell ref="E3:F3"/>
    <mergeCell ref="A4:D4"/>
    <mergeCell ref="E4:F4"/>
    <mergeCell ref="D14:D15"/>
    <mergeCell ref="E14:E15"/>
    <mergeCell ref="F14:F15"/>
    <mergeCell ref="A5:D5"/>
    <mergeCell ref="E5:F5"/>
    <mergeCell ref="C16:C17"/>
    <mergeCell ref="D16:D17"/>
    <mergeCell ref="E16:E17"/>
    <mergeCell ref="A7:D7"/>
    <mergeCell ref="E7:F7"/>
    <mergeCell ref="B20:D21"/>
    <mergeCell ref="A16:A18"/>
    <mergeCell ref="B16:B17"/>
    <mergeCell ref="C10:C12"/>
    <mergeCell ref="D10:D12"/>
    <mergeCell ref="F16:F17"/>
    <mergeCell ref="B18:F18"/>
    <mergeCell ref="A14:A15"/>
    <mergeCell ref="B14:B15"/>
    <mergeCell ref="C14:C15"/>
  </mergeCells>
  <conditionalFormatting sqref="F13:F17">
    <cfRule type="expression" priority="51" dxfId="436">
      <formula>$F$13=0</formula>
    </cfRule>
  </conditionalFormatting>
  <conditionalFormatting sqref="F10:F12">
    <cfRule type="expression" priority="50" dxfId="437">
      <formula>$F$13=0</formula>
    </cfRule>
  </conditionalFormatting>
  <conditionalFormatting sqref="B18:F18 B13:E17 K9:K32">
    <cfRule type="expression" priority="49" dxfId="436">
      <formula>$H$4&lt;3</formula>
    </cfRule>
  </conditionalFormatting>
  <conditionalFormatting sqref="E7:F8">
    <cfRule type="expression" priority="47" dxfId="436">
      <formula>$H$4&gt;5</formula>
    </cfRule>
    <cfRule type="expression" priority="48" dxfId="436">
      <formula>$H$4&lt;3</formula>
    </cfRule>
  </conditionalFormatting>
  <conditionalFormatting sqref="B13:E17 B18:F18 K9:K32">
    <cfRule type="expression" priority="46" dxfId="436">
      <formula>$H$4&gt;5</formula>
    </cfRule>
  </conditionalFormatting>
  <conditionalFormatting sqref="E13:E17">
    <cfRule type="expression" priority="45" dxfId="436">
      <formula>$H$4=3</formula>
    </cfRule>
  </conditionalFormatting>
  <conditionalFormatting sqref="E10:E12">
    <cfRule type="expression" priority="43" dxfId="437">
      <formula>$H$4&gt;5</formula>
    </cfRule>
    <cfRule type="expression" priority="44" dxfId="437">
      <formula>$H$4&lt;4</formula>
    </cfRule>
  </conditionalFormatting>
  <conditionalFormatting sqref="F13">
    <cfRule type="expression" priority="24" dxfId="436">
      <formula>$F$13=0</formula>
    </cfRule>
  </conditionalFormatting>
  <conditionalFormatting sqref="B13:E13">
    <cfRule type="expression" priority="23" dxfId="436">
      <formula>$H$4&lt;3</formula>
    </cfRule>
  </conditionalFormatting>
  <conditionalFormatting sqref="B13:E13">
    <cfRule type="expression" priority="22" dxfId="436">
      <formula>$H$4&gt;5</formula>
    </cfRule>
  </conditionalFormatting>
  <conditionalFormatting sqref="E13">
    <cfRule type="expression" priority="21" dxfId="436">
      <formula>$H$4=3</formula>
    </cfRule>
  </conditionalFormatting>
  <conditionalFormatting sqref="F13">
    <cfRule type="expression" priority="20" dxfId="436">
      <formula>$F$13=0</formula>
    </cfRule>
  </conditionalFormatting>
  <conditionalFormatting sqref="B13:E13">
    <cfRule type="expression" priority="19" dxfId="436">
      <formula>$H$4&lt;3</formula>
    </cfRule>
  </conditionalFormatting>
  <conditionalFormatting sqref="B13:E13">
    <cfRule type="expression" priority="18" dxfId="436">
      <formula>$H$4&gt;5</formula>
    </cfRule>
  </conditionalFormatting>
  <conditionalFormatting sqref="E13">
    <cfRule type="expression" priority="17" dxfId="436">
      <formula>$H$4=3</formula>
    </cfRule>
  </conditionalFormatting>
  <conditionalFormatting sqref="F13">
    <cfRule type="expression" priority="16" dxfId="436">
      <formula>$F$13=0</formula>
    </cfRule>
  </conditionalFormatting>
  <conditionalFormatting sqref="B13:E13">
    <cfRule type="expression" priority="15" dxfId="436">
      <formula>$H$4&lt;3</formula>
    </cfRule>
  </conditionalFormatting>
  <conditionalFormatting sqref="B13:E13">
    <cfRule type="expression" priority="14" dxfId="436">
      <formula>$H$4&gt;5</formula>
    </cfRule>
  </conditionalFormatting>
  <conditionalFormatting sqref="E13">
    <cfRule type="expression" priority="13" dxfId="436">
      <formula>$H$4=3</formula>
    </cfRule>
  </conditionalFormatting>
  <conditionalFormatting sqref="F13">
    <cfRule type="expression" priority="12" dxfId="436">
      <formula>$F$13=0</formula>
    </cfRule>
  </conditionalFormatting>
  <conditionalFormatting sqref="B13:E13">
    <cfRule type="expression" priority="11" dxfId="436">
      <formula>$H$4&lt;3</formula>
    </cfRule>
  </conditionalFormatting>
  <conditionalFormatting sqref="B13:E13">
    <cfRule type="expression" priority="10" dxfId="436">
      <formula>$H$4&gt;5</formula>
    </cfRule>
  </conditionalFormatting>
  <conditionalFormatting sqref="E13">
    <cfRule type="expression" priority="9" dxfId="436">
      <formula>$H$4=3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errorStyle="warning" type="list" allowBlank="1" showInputMessage="1" showErrorMessage="1" error="13.50 OU 12 EUROS PAR TRIPLETTE" sqref="E2:F2">
      <formula1>$C$23:$C$27</formula1>
    </dataValidation>
    <dataValidation type="list" allowBlank="1" showInputMessage="1" showErrorMessage="1" sqref="E3:F3">
      <formula1>$A$23:$A$26</formula1>
    </dataValidation>
    <dataValidation type="list" allowBlank="1" showInputMessage="1" showErrorMessage="1" errorTitle="3 4 5 " error="NOMBRE DE PARTIES 3 - 4 OU 5 " sqref="H4:I6">
      <formula1>$D$22:$D$25</formula1>
    </dataValidation>
    <dataValidation type="list" allowBlank="1" showInputMessage="1" showErrorMessage="1" errorTitle="3 4 5 " error="doublette ou triplette " sqref="J4:K6">
      <formula1>$E$22:$E$25</formula1>
    </dataValidation>
  </dataValidations>
  <hyperlinks>
    <hyperlink ref="B20:D21" location="Accueil!A1" display="#Accueil!A1"/>
  </hyperlinks>
  <printOptions horizontalCentered="1"/>
  <pageMargins left="0.11811023622047245" right="0.11811023622047245" top="0.35433070866141736" bottom="0.15748031496062992" header="0.11811023622047245" footer="0"/>
  <pageSetup orientation="landscape" paperSize="9" r:id="rId1"/>
  <headerFooter>
    <oddHeader>&amp;C&amp;"Arial,Gras"&amp;14&amp;F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K565"/>
  <sheetViews>
    <sheetView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15.75" customHeight="1" thickBot="1"/>
    <row r="2" spans="1:11" ht="18" customHeight="1" thickBot="1" thickTop="1">
      <c r="A2" s="242" t="str">
        <f>IF(J4="doublette","Participation par doublette","Participation par triplette")</f>
        <v>Participation par triplette</v>
      </c>
      <c r="B2" s="243"/>
      <c r="C2" s="243"/>
      <c r="D2" s="243"/>
      <c r="E2" s="250">
        <v>15</v>
      </c>
      <c r="F2" s="251"/>
      <c r="G2" s="15"/>
      <c r="H2" s="163" t="s">
        <v>13</v>
      </c>
      <c r="I2" s="164"/>
      <c r="J2" s="165" t="s">
        <v>17</v>
      </c>
      <c r="K2" s="166"/>
    </row>
    <row r="3" spans="1:11" ht="18" customHeight="1" thickBot="1" thickTop="1">
      <c r="A3" s="242" t="s">
        <v>7</v>
      </c>
      <c r="B3" s="243"/>
      <c r="C3" s="243"/>
      <c r="D3" s="243"/>
      <c r="E3" s="252">
        <v>99</v>
      </c>
      <c r="F3" s="252"/>
      <c r="G3" s="28">
        <f>IF(_XLL.EST.IMPAIR($E$3),$E$3+1,$E$3)</f>
        <v>100</v>
      </c>
      <c r="H3" s="163"/>
      <c r="I3" s="164"/>
      <c r="J3" s="167"/>
      <c r="K3" s="168"/>
    </row>
    <row r="4" spans="1:11" ht="18" customHeight="1" thickBot="1" thickTop="1">
      <c r="A4" s="253" t="s">
        <v>15</v>
      </c>
      <c r="B4" s="254"/>
      <c r="C4" s="254"/>
      <c r="D4" s="254"/>
      <c r="E4" s="255">
        <v>1050</v>
      </c>
      <c r="F4" s="255"/>
      <c r="G4" s="16"/>
      <c r="H4" s="170">
        <v>5</v>
      </c>
      <c r="I4" s="171"/>
      <c r="J4" s="172" t="s">
        <v>38</v>
      </c>
      <c r="K4" s="173"/>
    </row>
    <row r="5" spans="1:11" ht="18" customHeight="1" thickBot="1" thickTop="1">
      <c r="A5" s="239" t="s">
        <v>8</v>
      </c>
      <c r="B5" s="240"/>
      <c r="C5" s="240"/>
      <c r="D5" s="240"/>
      <c r="E5" s="241">
        <f>E2*E3+E4</f>
        <v>2535</v>
      </c>
      <c r="F5" s="241"/>
      <c r="G5" s="20"/>
      <c r="H5" s="170"/>
      <c r="I5" s="171"/>
      <c r="J5" s="174"/>
      <c r="K5" s="175"/>
    </row>
    <row r="6" spans="1:11" ht="9.75" customHeight="1" thickBot="1" thickTop="1">
      <c r="A6" s="42"/>
      <c r="B6" s="42"/>
      <c r="C6" s="42"/>
      <c r="D6" s="42"/>
      <c r="E6" s="43"/>
      <c r="F6" s="44"/>
      <c r="G6" s="20"/>
      <c r="H6" s="170"/>
      <c r="I6" s="171"/>
      <c r="J6" s="176"/>
      <c r="K6" s="177"/>
    </row>
    <row r="7" spans="1:7" ht="18" customHeight="1" thickTop="1">
      <c r="A7" s="242" t="str">
        <f>IF(H4=4," PAIEMENT DES 4 PARTIES",IF(H4=3,"PAIEMENT DES 3 PARTIES",IF(H4=5,"PAIEMENT DES 5 PARTIES","")))</f>
        <v>PAIEMENT DES 5 PARTIES</v>
      </c>
      <c r="B7" s="243"/>
      <c r="C7" s="243"/>
      <c r="D7" s="244"/>
      <c r="E7" s="245">
        <f>B18</f>
        <v>750</v>
      </c>
      <c r="F7" s="246"/>
      <c r="G7" s="18"/>
    </row>
    <row r="8" spans="1:11" ht="18" customHeight="1">
      <c r="A8" s="256" t="s">
        <v>9</v>
      </c>
      <c r="B8" s="257"/>
      <c r="C8" s="257"/>
      <c r="D8" s="258"/>
      <c r="E8" s="259">
        <f>E5-E7</f>
        <v>1785</v>
      </c>
      <c r="F8" s="260"/>
      <c r="G8" s="17"/>
      <c r="H8" s="29" t="s">
        <v>10</v>
      </c>
      <c r="I8" s="29" t="s">
        <v>6</v>
      </c>
      <c r="J8" s="30" t="s">
        <v>0</v>
      </c>
      <c r="K8" s="30" t="s">
        <v>11</v>
      </c>
    </row>
    <row r="9" spans="1:11" ht="18" customHeight="1">
      <c r="A9" s="1"/>
      <c r="B9" s="5"/>
      <c r="C9" s="5"/>
      <c r="D9" s="6"/>
      <c r="E9" s="1"/>
      <c r="F9" s="1"/>
      <c r="G9" s="10"/>
      <c r="H9" s="52"/>
      <c r="I9" s="35">
        <v>1</v>
      </c>
      <c r="J9" s="38">
        <v>0.12</v>
      </c>
      <c r="K9" s="39">
        <f>$E$8*J9</f>
        <v>214.2</v>
      </c>
    </row>
    <row r="10" spans="1:11" ht="18" customHeight="1">
      <c r="A10" s="45"/>
      <c r="B10" s="247" t="s">
        <v>1</v>
      </c>
      <c r="C10" s="231" t="s">
        <v>2</v>
      </c>
      <c r="D10" s="231" t="s">
        <v>3</v>
      </c>
      <c r="E10" s="231" t="s">
        <v>4</v>
      </c>
      <c r="F10" s="231" t="s">
        <v>12</v>
      </c>
      <c r="G10" s="9"/>
      <c r="H10" s="52"/>
      <c r="I10" s="35">
        <v>2</v>
      </c>
      <c r="J10" s="38">
        <v>0.11</v>
      </c>
      <c r="K10" s="39">
        <f aca="true" t="shared" si="0" ref="K10:K33">$E$8*J10</f>
        <v>196.35</v>
      </c>
    </row>
    <row r="11" spans="1:11" ht="18" customHeight="1">
      <c r="A11" s="45"/>
      <c r="B11" s="248"/>
      <c r="C11" s="231"/>
      <c r="D11" s="231"/>
      <c r="E11" s="231"/>
      <c r="F11" s="231"/>
      <c r="G11" s="9"/>
      <c r="H11" s="52"/>
      <c r="I11" s="35">
        <v>3</v>
      </c>
      <c r="J11" s="38">
        <v>0.1</v>
      </c>
      <c r="K11" s="39">
        <f t="shared" si="0"/>
        <v>178.5</v>
      </c>
    </row>
    <row r="12" spans="1:11" ht="18" customHeight="1">
      <c r="A12" s="45"/>
      <c r="B12" s="249"/>
      <c r="C12" s="231"/>
      <c r="D12" s="231"/>
      <c r="E12" s="231"/>
      <c r="F12" s="231"/>
      <c r="G12" s="9"/>
      <c r="H12" s="52"/>
      <c r="I12" s="35">
        <v>4</v>
      </c>
      <c r="J12" s="38">
        <v>0.09</v>
      </c>
      <c r="K12" s="39">
        <f t="shared" si="0"/>
        <v>160.65</v>
      </c>
    </row>
    <row r="13" spans="1:11" ht="18" customHeight="1">
      <c r="A13" s="46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5</v>
      </c>
      <c r="J13" s="38">
        <v>0.07</v>
      </c>
      <c r="K13" s="39">
        <f t="shared" si="0"/>
        <v>124.95000000000002</v>
      </c>
    </row>
    <row r="14" spans="1:11" ht="18" customHeight="1">
      <c r="A14" s="235" t="s">
        <v>14</v>
      </c>
      <c r="B14" s="237" t="str">
        <f>$G$3/2&amp;" équipes"</f>
        <v>50 équipes</v>
      </c>
      <c r="C14" s="237" t="str">
        <f>$G$3/2&amp;" équipes"</f>
        <v>50 équipes</v>
      </c>
      <c r="D14" s="237" t="str">
        <f>$G$3/2&amp;" équipes"</f>
        <v>50 équipes</v>
      </c>
      <c r="E14" s="237" t="str">
        <f>$G$3/2&amp;" équipes"</f>
        <v>50 équipes</v>
      </c>
      <c r="F14" s="237" t="str">
        <f>$G$3/2&amp;" équipes"</f>
        <v>50 équipes</v>
      </c>
      <c r="G14" s="8"/>
      <c r="H14" s="52"/>
      <c r="I14" s="35">
        <v>6</v>
      </c>
      <c r="J14" s="38">
        <v>0.07</v>
      </c>
      <c r="K14" s="39">
        <f t="shared" si="0"/>
        <v>124.95000000000002</v>
      </c>
    </row>
    <row r="15" spans="1:11" ht="18" customHeight="1">
      <c r="A15" s="236"/>
      <c r="B15" s="238"/>
      <c r="C15" s="238"/>
      <c r="D15" s="238"/>
      <c r="E15" s="238"/>
      <c r="F15" s="238"/>
      <c r="G15" s="3"/>
      <c r="H15" s="52"/>
      <c r="I15" s="35">
        <v>7</v>
      </c>
      <c r="J15" s="38">
        <v>0.05</v>
      </c>
      <c r="K15" s="39">
        <f t="shared" si="0"/>
        <v>89.25</v>
      </c>
    </row>
    <row r="16" spans="1:11" ht="18" customHeight="1">
      <c r="A16" s="227" t="s">
        <v>5</v>
      </c>
      <c r="B16" s="230">
        <f>B13*B19</f>
        <v>150</v>
      </c>
      <c r="C16" s="230">
        <f>C13*C19</f>
        <v>150</v>
      </c>
      <c r="D16" s="230">
        <f>D13*D19</f>
        <v>150</v>
      </c>
      <c r="E16" s="230">
        <f>E13*E19</f>
        <v>150</v>
      </c>
      <c r="F16" s="230">
        <f>F13*F19</f>
        <v>150</v>
      </c>
      <c r="G16" s="3"/>
      <c r="H16" s="52"/>
      <c r="I16" s="35">
        <v>8</v>
      </c>
      <c r="J16" s="38">
        <v>0.05</v>
      </c>
      <c r="K16" s="39">
        <f t="shared" si="0"/>
        <v>89.25</v>
      </c>
    </row>
    <row r="17" spans="1:11" ht="18" customHeight="1">
      <c r="A17" s="228"/>
      <c r="B17" s="230"/>
      <c r="C17" s="230"/>
      <c r="D17" s="230"/>
      <c r="E17" s="230"/>
      <c r="F17" s="230"/>
      <c r="G17" s="3"/>
      <c r="H17" s="52"/>
      <c r="I17" s="35">
        <v>9</v>
      </c>
      <c r="J17" s="38">
        <v>0.04</v>
      </c>
      <c r="K17" s="39">
        <f t="shared" si="0"/>
        <v>71.4</v>
      </c>
    </row>
    <row r="18" spans="1:11" ht="18" customHeight="1">
      <c r="A18" s="229"/>
      <c r="B18" s="232">
        <f>B16+C16+D16+E16+F16</f>
        <v>750</v>
      </c>
      <c r="C18" s="233"/>
      <c r="D18" s="233"/>
      <c r="E18" s="233"/>
      <c r="F18" s="234"/>
      <c r="G18" s="3"/>
      <c r="H18" s="52"/>
      <c r="I18" s="37">
        <v>10</v>
      </c>
      <c r="J18" s="38">
        <v>0.04</v>
      </c>
      <c r="K18" s="39">
        <f t="shared" si="0"/>
        <v>71.4</v>
      </c>
    </row>
    <row r="19" spans="2:11" ht="18" customHeight="1" thickBot="1">
      <c r="B19" s="13">
        <f>$G$3/2</f>
        <v>50</v>
      </c>
      <c r="C19" s="13">
        <f>$G$3/2</f>
        <v>50</v>
      </c>
      <c r="D19" s="13">
        <f>$G$3/2</f>
        <v>50</v>
      </c>
      <c r="E19" s="13">
        <f>$G$3/2</f>
        <v>50</v>
      </c>
      <c r="F19" s="13">
        <f>$G$3/2</f>
        <v>50</v>
      </c>
      <c r="G19" s="3"/>
      <c r="H19" s="52"/>
      <c r="I19" s="35">
        <v>11</v>
      </c>
      <c r="J19" s="38">
        <v>0.04</v>
      </c>
      <c r="K19" s="39">
        <f t="shared" si="0"/>
        <v>71.4</v>
      </c>
    </row>
    <row r="20" spans="2:11" ht="18" customHeight="1">
      <c r="B20" s="205" t="s">
        <v>19</v>
      </c>
      <c r="C20" s="206"/>
      <c r="D20" s="207"/>
      <c r="G20" s="3"/>
      <c r="H20" s="53"/>
      <c r="I20" s="35">
        <v>12</v>
      </c>
      <c r="J20" s="38">
        <v>0.03</v>
      </c>
      <c r="K20" s="39">
        <f t="shared" si="0"/>
        <v>53.55</v>
      </c>
    </row>
    <row r="21" spans="1:11" ht="18" customHeight="1" thickBot="1">
      <c r="A21" s="75"/>
      <c r="B21" s="208"/>
      <c r="C21" s="209"/>
      <c r="D21" s="210"/>
      <c r="G21" s="1"/>
      <c r="H21" s="53"/>
      <c r="I21" s="35">
        <v>13</v>
      </c>
      <c r="J21" s="38">
        <v>0.03</v>
      </c>
      <c r="K21" s="39">
        <f t="shared" si="0"/>
        <v>53.55</v>
      </c>
    </row>
    <row r="22" spans="1:11" ht="18" customHeight="1">
      <c r="A22" s="75"/>
      <c r="B22" s="75"/>
      <c r="C22" s="75"/>
      <c r="D22" s="75"/>
      <c r="G22" s="1"/>
      <c r="H22" s="53"/>
      <c r="I22" s="35">
        <v>14</v>
      </c>
      <c r="J22" s="38">
        <v>0.03</v>
      </c>
      <c r="K22" s="39">
        <f t="shared" si="0"/>
        <v>53.55</v>
      </c>
    </row>
    <row r="23" spans="1:11" ht="18" customHeight="1">
      <c r="A23" s="47">
        <v>95</v>
      </c>
      <c r="B23" s="75"/>
      <c r="C23" s="48">
        <f>'moins 32'!C24</f>
        <v>15</v>
      </c>
      <c r="D23" s="48">
        <f>'moins 32'!D24</f>
        <v>3</v>
      </c>
      <c r="E23" s="48" t="str">
        <f>'moins 32'!E24</f>
        <v>Triplette</v>
      </c>
      <c r="H23" s="53"/>
      <c r="I23" s="35">
        <v>15</v>
      </c>
      <c r="J23" s="38">
        <v>0.02</v>
      </c>
      <c r="K23" s="39">
        <f t="shared" si="0"/>
        <v>35.7</v>
      </c>
    </row>
    <row r="24" spans="1:11" ht="18" customHeight="1">
      <c r="A24" s="47">
        <v>96</v>
      </c>
      <c r="B24" s="75"/>
      <c r="C24" s="48">
        <f>'moins 32'!C25</f>
        <v>13.5</v>
      </c>
      <c r="D24" s="48">
        <f>'moins 32'!D25</f>
        <v>4</v>
      </c>
      <c r="E24" s="48" t="str">
        <f>'moins 32'!E25</f>
        <v>Doublette</v>
      </c>
      <c r="H24" s="53"/>
      <c r="I24" s="35">
        <v>16</v>
      </c>
      <c r="J24" s="38">
        <v>0.02</v>
      </c>
      <c r="K24" s="39">
        <f t="shared" si="0"/>
        <v>35.7</v>
      </c>
    </row>
    <row r="25" spans="1:11" ht="18" customHeight="1">
      <c r="A25" s="47">
        <v>97</v>
      </c>
      <c r="B25" s="75"/>
      <c r="C25" s="48">
        <f>'moins 32'!C26</f>
        <v>12</v>
      </c>
      <c r="D25" s="48">
        <f>'moins 32'!D26</f>
        <v>5</v>
      </c>
      <c r="E25" s="47"/>
      <c r="H25" s="53"/>
      <c r="I25" s="35">
        <v>17</v>
      </c>
      <c r="J25" s="38">
        <v>0.01</v>
      </c>
      <c r="K25" s="39">
        <f t="shared" si="0"/>
        <v>17.85</v>
      </c>
    </row>
    <row r="26" spans="1:11" ht="18" customHeight="1">
      <c r="A26" s="47">
        <v>98</v>
      </c>
      <c r="B26" s="75"/>
      <c r="C26" s="48">
        <f>'moins 32'!C27</f>
        <v>10</v>
      </c>
      <c r="D26" s="48">
        <f>'moins 32'!D27</f>
        <v>0</v>
      </c>
      <c r="E26" s="47"/>
      <c r="H26" s="53"/>
      <c r="I26" s="35">
        <v>18</v>
      </c>
      <c r="J26" s="38">
        <v>0.01</v>
      </c>
      <c r="K26" s="39">
        <f t="shared" si="0"/>
        <v>17.85</v>
      </c>
    </row>
    <row r="27" spans="1:11" ht="18" customHeight="1">
      <c r="A27" s="47">
        <v>99</v>
      </c>
      <c r="B27" s="84"/>
      <c r="C27" s="48">
        <f>'moins 32'!C28</f>
        <v>8</v>
      </c>
      <c r="D27" s="47"/>
      <c r="H27" s="53"/>
      <c r="I27" s="35">
        <v>19</v>
      </c>
      <c r="J27" s="38">
        <v>0.01</v>
      </c>
      <c r="K27" s="39">
        <f t="shared" si="0"/>
        <v>17.85</v>
      </c>
    </row>
    <row r="28" spans="1:11" ht="18" customHeight="1">
      <c r="A28" s="47">
        <v>100</v>
      </c>
      <c r="B28" s="75"/>
      <c r="C28" s="75"/>
      <c r="D28" s="75"/>
      <c r="E28" s="47"/>
      <c r="H28" s="53"/>
      <c r="I28" s="35">
        <v>20</v>
      </c>
      <c r="J28" s="38">
        <v>0.01</v>
      </c>
      <c r="K28" s="39">
        <f t="shared" si="0"/>
        <v>17.85</v>
      </c>
    </row>
    <row r="29" spans="1:11" ht="18" customHeight="1">
      <c r="A29" s="47">
        <v>101</v>
      </c>
      <c r="B29" s="75"/>
      <c r="C29" s="75"/>
      <c r="D29" s="75"/>
      <c r="H29" s="53"/>
      <c r="I29" s="35">
        <v>21</v>
      </c>
      <c r="J29" s="38">
        <v>0.01</v>
      </c>
      <c r="K29" s="39">
        <f t="shared" si="0"/>
        <v>17.85</v>
      </c>
    </row>
    <row r="30" spans="1:11" ht="18" customHeight="1">
      <c r="A30" s="47">
        <v>102</v>
      </c>
      <c r="B30" s="75"/>
      <c r="C30" s="75"/>
      <c r="D30" s="75"/>
      <c r="H30" s="53"/>
      <c r="I30" s="35">
        <v>22</v>
      </c>
      <c r="J30" s="38">
        <v>0.01</v>
      </c>
      <c r="K30" s="39">
        <f t="shared" si="0"/>
        <v>17.85</v>
      </c>
    </row>
    <row r="31" spans="1:11" ht="18" customHeight="1">
      <c r="A31" s="47">
        <v>103</v>
      </c>
      <c r="B31" s="75"/>
      <c r="C31" s="75"/>
      <c r="D31" s="75"/>
      <c r="H31" s="53"/>
      <c r="I31" s="35">
        <v>23</v>
      </c>
      <c r="J31" s="38">
        <v>0.01</v>
      </c>
      <c r="K31" s="39">
        <f t="shared" si="0"/>
        <v>17.85</v>
      </c>
    </row>
    <row r="32" spans="1:11" ht="18" customHeight="1">
      <c r="A32" s="47">
        <v>104</v>
      </c>
      <c r="H32" s="53"/>
      <c r="I32" s="35">
        <v>24</v>
      </c>
      <c r="J32" s="38">
        <v>0.01</v>
      </c>
      <c r="K32" s="39">
        <f t="shared" si="0"/>
        <v>17.85</v>
      </c>
    </row>
    <row r="33" spans="1:11" ht="18" customHeight="1">
      <c r="A33" s="47">
        <v>105</v>
      </c>
      <c r="H33" s="53"/>
      <c r="I33" s="35">
        <v>25</v>
      </c>
      <c r="J33" s="38">
        <v>0.01</v>
      </c>
      <c r="K33" s="39">
        <f t="shared" si="0"/>
        <v>17.85</v>
      </c>
    </row>
    <row r="34" spans="1:11" ht="18" customHeight="1">
      <c r="A34" s="47">
        <v>106</v>
      </c>
      <c r="J34" s="40">
        <f>SUM(J9:J33)</f>
        <v>1.0000000000000002</v>
      </c>
      <c r="K34" s="41">
        <f>SUM(K9:K33)</f>
        <v>1784.9999999999993</v>
      </c>
    </row>
    <row r="35" ht="18" customHeight="1">
      <c r="A35" s="47">
        <v>107</v>
      </c>
    </row>
    <row r="36" ht="18" customHeight="1">
      <c r="A36" s="47">
        <v>108</v>
      </c>
    </row>
    <row r="37" ht="18" customHeight="1">
      <c r="A37" s="47">
        <v>109</v>
      </c>
    </row>
    <row r="38" ht="18" customHeight="1">
      <c r="A38" s="47">
        <v>110</v>
      </c>
    </row>
    <row r="39" ht="18" customHeight="1">
      <c r="A39" s="47">
        <v>111</v>
      </c>
    </row>
    <row r="40" ht="18" customHeight="1">
      <c r="A40" s="47">
        <v>112</v>
      </c>
    </row>
    <row r="41" ht="18" customHeight="1">
      <c r="A41" s="47">
        <v>113</v>
      </c>
    </row>
    <row r="42" ht="13.5">
      <c r="A42" s="47">
        <v>114</v>
      </c>
    </row>
    <row r="43" ht="13.5">
      <c r="A43" s="47">
        <v>115</v>
      </c>
    </row>
    <row r="44" ht="13.5">
      <c r="A44" s="47">
        <v>116</v>
      </c>
    </row>
    <row r="45" ht="13.5">
      <c r="A45" s="47">
        <v>117</v>
      </c>
    </row>
    <row r="46" ht="13.5">
      <c r="A46" s="47">
        <v>118</v>
      </c>
    </row>
    <row r="47" ht="13.5">
      <c r="A47" s="47">
        <v>119</v>
      </c>
    </row>
    <row r="48" ht="13.5">
      <c r="A48" s="47">
        <v>120</v>
      </c>
    </row>
    <row r="49" ht="13.5">
      <c r="A49" s="47">
        <v>121</v>
      </c>
    </row>
    <row r="50" ht="13.5">
      <c r="A50" s="47">
        <v>122</v>
      </c>
    </row>
    <row r="51" ht="13.5">
      <c r="A51" s="47">
        <v>123</v>
      </c>
    </row>
    <row r="52" ht="13.5">
      <c r="A52" s="47">
        <v>124</v>
      </c>
    </row>
    <row r="53" ht="13.5">
      <c r="A53" s="47">
        <v>125</v>
      </c>
    </row>
    <row r="54" ht="13.5">
      <c r="A54" s="47">
        <v>126</v>
      </c>
    </row>
    <row r="55" ht="13.5">
      <c r="A55" s="47">
        <v>127</v>
      </c>
    </row>
    <row r="56" ht="13.5">
      <c r="A56" s="47">
        <v>128</v>
      </c>
    </row>
    <row r="57" ht="13.5">
      <c r="A57" s="47">
        <v>129</v>
      </c>
    </row>
    <row r="58" ht="13.5">
      <c r="A58" s="47">
        <v>130</v>
      </c>
    </row>
    <row r="59" ht="13.5">
      <c r="A59" s="47">
        <v>131</v>
      </c>
    </row>
    <row r="60" ht="13.5">
      <c r="A60" s="47">
        <v>132</v>
      </c>
    </row>
    <row r="61" ht="13.5">
      <c r="A61" s="47">
        <v>133</v>
      </c>
    </row>
    <row r="62" ht="13.5">
      <c r="A62" s="47">
        <v>134</v>
      </c>
    </row>
    <row r="63" ht="13.5">
      <c r="A63" s="47">
        <v>135</v>
      </c>
    </row>
    <row r="64" ht="13.5">
      <c r="A64" s="47">
        <v>136</v>
      </c>
    </row>
    <row r="65" ht="13.5">
      <c r="A65" s="47">
        <v>137</v>
      </c>
    </row>
    <row r="66" ht="13.5">
      <c r="A66" s="47">
        <v>138</v>
      </c>
    </row>
    <row r="67" ht="13.5">
      <c r="A67" s="47">
        <v>139</v>
      </c>
    </row>
    <row r="68" ht="13.5">
      <c r="A68" s="47">
        <v>140</v>
      </c>
    </row>
    <row r="69" ht="13.5">
      <c r="A69" s="47">
        <v>141</v>
      </c>
    </row>
    <row r="70" ht="13.5">
      <c r="A70" s="47">
        <v>142</v>
      </c>
    </row>
    <row r="71" ht="13.5">
      <c r="A71" s="47">
        <v>143</v>
      </c>
    </row>
    <row r="72" ht="13.5">
      <c r="A72" s="47">
        <v>144</v>
      </c>
    </row>
    <row r="73" ht="13.5">
      <c r="A73" s="47">
        <v>145</v>
      </c>
    </row>
    <row r="74" ht="13.5">
      <c r="A74" s="47">
        <v>146</v>
      </c>
    </row>
    <row r="75" ht="13.5">
      <c r="A75" s="47">
        <v>147</v>
      </c>
    </row>
    <row r="76" ht="13.5">
      <c r="A76" s="47">
        <v>148</v>
      </c>
    </row>
    <row r="77" ht="13.5">
      <c r="A77" s="47">
        <v>149</v>
      </c>
    </row>
    <row r="78" ht="13.5">
      <c r="A78" s="47">
        <v>150</v>
      </c>
    </row>
    <row r="79" ht="13.5">
      <c r="A79" s="47">
        <v>151</v>
      </c>
    </row>
    <row r="80" ht="13.5">
      <c r="A80" s="47">
        <v>152</v>
      </c>
    </row>
    <row r="81" ht="13.5">
      <c r="A81" s="47">
        <v>153</v>
      </c>
    </row>
    <row r="82" ht="13.5">
      <c r="A82" s="47">
        <v>154</v>
      </c>
    </row>
    <row r="83" ht="13.5">
      <c r="A83" s="47">
        <v>155</v>
      </c>
    </row>
    <row r="84" ht="13.5">
      <c r="A84" s="47">
        <v>156</v>
      </c>
    </row>
    <row r="85" ht="13.5">
      <c r="A85" s="47">
        <v>157</v>
      </c>
    </row>
    <row r="86" ht="13.5">
      <c r="A86" s="47">
        <v>158</v>
      </c>
    </row>
    <row r="87" ht="13.5">
      <c r="A87" s="47">
        <v>159</v>
      </c>
    </row>
    <row r="88" ht="13.5">
      <c r="A88" s="47">
        <v>160</v>
      </c>
    </row>
    <row r="89" ht="13.5">
      <c r="A89" s="47">
        <v>161</v>
      </c>
    </row>
    <row r="90" ht="13.5">
      <c r="A90" s="47">
        <v>162</v>
      </c>
    </row>
    <row r="91" ht="13.5">
      <c r="A91" s="47">
        <v>163</v>
      </c>
    </row>
    <row r="92" ht="13.5">
      <c r="A92" s="47">
        <v>164</v>
      </c>
    </row>
    <row r="93" ht="13.5">
      <c r="A93" s="47">
        <v>165</v>
      </c>
    </row>
    <row r="94" ht="13.5">
      <c r="A94" s="47">
        <v>166</v>
      </c>
    </row>
    <row r="95" ht="13.5">
      <c r="A95" s="47">
        <v>167</v>
      </c>
    </row>
    <row r="96" ht="13.5">
      <c r="A96" s="47">
        <v>168</v>
      </c>
    </row>
    <row r="97" ht="13.5">
      <c r="A97" s="47">
        <v>169</v>
      </c>
    </row>
    <row r="98" ht="13.5">
      <c r="A98" s="47">
        <v>170</v>
      </c>
    </row>
    <row r="99" ht="13.5">
      <c r="A99" s="47">
        <v>171</v>
      </c>
    </row>
    <row r="100" ht="13.5">
      <c r="A100" s="47">
        <v>172</v>
      </c>
    </row>
    <row r="101" ht="13.5">
      <c r="A101" s="47">
        <v>173</v>
      </c>
    </row>
    <row r="102" ht="13.5">
      <c r="A102" s="47">
        <v>174</v>
      </c>
    </row>
    <row r="103" ht="13.5">
      <c r="A103" s="47">
        <v>175</v>
      </c>
    </row>
    <row r="104" ht="13.5">
      <c r="A104" s="47"/>
    </row>
    <row r="105" ht="13.5">
      <c r="A105" s="75"/>
    </row>
    <row r="106" ht="13.5">
      <c r="A106" s="75"/>
    </row>
    <row r="107" ht="13.5">
      <c r="A107" s="75"/>
    </row>
    <row r="108" ht="13.5">
      <c r="A108" s="75"/>
    </row>
    <row r="109" ht="13.5">
      <c r="A109" s="75"/>
    </row>
    <row r="110" ht="13.5">
      <c r="A110" s="75"/>
    </row>
    <row r="111" ht="13.5">
      <c r="A111" s="75"/>
    </row>
    <row r="112" ht="13.5">
      <c r="A112" s="75"/>
    </row>
    <row r="113" ht="13.5">
      <c r="A113" s="75"/>
    </row>
    <row r="114" ht="13.5">
      <c r="A114" s="75"/>
    </row>
    <row r="115" ht="13.5">
      <c r="A115" s="75"/>
    </row>
    <row r="116" ht="13.5">
      <c r="A116" s="75"/>
    </row>
    <row r="117" ht="13.5">
      <c r="A117" s="75"/>
    </row>
    <row r="118" ht="13.5">
      <c r="A118" s="75"/>
    </row>
    <row r="119" ht="13.5">
      <c r="A119" s="75"/>
    </row>
    <row r="120" ht="13.5">
      <c r="A120" s="75"/>
    </row>
    <row r="121" ht="13.5">
      <c r="A121" s="75"/>
    </row>
    <row r="122" ht="13.5">
      <c r="A122" s="75"/>
    </row>
    <row r="123" ht="13.5">
      <c r="A123" s="75"/>
    </row>
    <row r="124" ht="13.5">
      <c r="A124" s="75"/>
    </row>
    <row r="125" ht="13.5">
      <c r="A125" s="75"/>
    </row>
    <row r="126" ht="13.5">
      <c r="A126" s="75"/>
    </row>
    <row r="127" ht="13.5">
      <c r="A127" s="75"/>
    </row>
    <row r="128" ht="13.5">
      <c r="A128" s="75"/>
    </row>
    <row r="129" ht="13.5">
      <c r="A129" s="75"/>
    </row>
    <row r="130" ht="13.5">
      <c r="A130" s="75"/>
    </row>
    <row r="131" ht="13.5">
      <c r="A131" s="75"/>
    </row>
    <row r="132" ht="13.5">
      <c r="A132" s="75"/>
    </row>
    <row r="133" ht="13.5">
      <c r="A133" s="75"/>
    </row>
    <row r="134" ht="13.5">
      <c r="A134" s="75"/>
    </row>
    <row r="135" ht="13.5">
      <c r="A135" s="75"/>
    </row>
    <row r="136" ht="13.5">
      <c r="A136" s="75"/>
    </row>
    <row r="137" ht="13.5">
      <c r="A137" s="75"/>
    </row>
    <row r="138" ht="13.5">
      <c r="A138" s="75"/>
    </row>
    <row r="139" ht="13.5">
      <c r="A139" s="75"/>
    </row>
    <row r="140" ht="13.5">
      <c r="A140" s="75"/>
    </row>
    <row r="141" ht="13.5">
      <c r="A141" s="75"/>
    </row>
    <row r="142" ht="13.5">
      <c r="A142" s="75"/>
    </row>
    <row r="143" ht="13.5">
      <c r="A143" s="75"/>
    </row>
    <row r="144" ht="13.5">
      <c r="A144" s="75"/>
    </row>
    <row r="145" ht="13.5">
      <c r="A145" s="75"/>
    </row>
    <row r="146" ht="13.5">
      <c r="A146" s="75"/>
    </row>
    <row r="147" ht="13.5">
      <c r="A147" s="75"/>
    </row>
    <row r="148" ht="13.5">
      <c r="A148" s="75"/>
    </row>
    <row r="149" ht="13.5">
      <c r="A149" s="75"/>
    </row>
    <row r="150" ht="13.5">
      <c r="A150" s="75"/>
    </row>
    <row r="151" ht="13.5">
      <c r="A151" s="75"/>
    </row>
    <row r="152" ht="13.5">
      <c r="A152" s="75"/>
    </row>
    <row r="153" ht="13.5">
      <c r="A153" s="75"/>
    </row>
    <row r="154" ht="13.5">
      <c r="A154" s="75"/>
    </row>
    <row r="155" ht="13.5">
      <c r="A155" s="75"/>
    </row>
    <row r="156" ht="13.5">
      <c r="A156" s="75"/>
    </row>
    <row r="157" ht="13.5">
      <c r="A157" s="75"/>
    </row>
    <row r="158" ht="13.5">
      <c r="A158" s="75"/>
    </row>
    <row r="159" ht="13.5">
      <c r="A159" s="75"/>
    </row>
    <row r="160" ht="13.5">
      <c r="A160" s="75"/>
    </row>
    <row r="161" ht="13.5">
      <c r="A161" s="75"/>
    </row>
    <row r="162" ht="13.5">
      <c r="A162" s="75"/>
    </row>
    <row r="163" ht="13.5">
      <c r="A163" s="75"/>
    </row>
    <row r="164" ht="13.5">
      <c r="A164" s="75"/>
    </row>
    <row r="165" ht="13.5">
      <c r="A165" s="75"/>
    </row>
    <row r="166" ht="13.5">
      <c r="A166" s="75"/>
    </row>
    <row r="167" ht="13.5">
      <c r="A167" s="75"/>
    </row>
    <row r="168" ht="13.5">
      <c r="A168" s="75"/>
    </row>
    <row r="169" ht="13.5">
      <c r="A169" s="75"/>
    </row>
    <row r="170" ht="13.5">
      <c r="A170" s="75"/>
    </row>
    <row r="171" ht="13.5">
      <c r="A171" s="75"/>
    </row>
    <row r="172" ht="13.5">
      <c r="A172" s="75"/>
    </row>
    <row r="173" ht="13.5">
      <c r="A173" s="75"/>
    </row>
    <row r="174" ht="13.5">
      <c r="A174" s="75"/>
    </row>
    <row r="175" ht="13.5">
      <c r="A175" s="75"/>
    </row>
    <row r="176" ht="13.5">
      <c r="A176" s="75"/>
    </row>
    <row r="177" ht="13.5">
      <c r="A177" s="75"/>
    </row>
    <row r="178" ht="13.5">
      <c r="A178" s="75"/>
    </row>
    <row r="179" ht="13.5">
      <c r="A179" s="75"/>
    </row>
    <row r="180" ht="13.5">
      <c r="A180" s="75"/>
    </row>
    <row r="181" ht="13.5">
      <c r="A181" s="75"/>
    </row>
    <row r="182" ht="13.5">
      <c r="A182" s="75"/>
    </row>
    <row r="183" ht="13.5">
      <c r="A183" s="75"/>
    </row>
    <row r="184" ht="13.5">
      <c r="A184" s="75"/>
    </row>
    <row r="185" ht="13.5">
      <c r="A185" s="75"/>
    </row>
    <row r="186" ht="13.5">
      <c r="A186" s="75"/>
    </row>
    <row r="187" ht="13.5">
      <c r="A187" s="75"/>
    </row>
    <row r="188" ht="13.5">
      <c r="A188" s="75"/>
    </row>
    <row r="189" ht="13.5">
      <c r="A189" s="75"/>
    </row>
    <row r="190" ht="13.5">
      <c r="A190" s="75"/>
    </row>
    <row r="191" ht="13.5">
      <c r="A191" s="75"/>
    </row>
    <row r="192" ht="13.5">
      <c r="A192" s="75"/>
    </row>
    <row r="193" ht="13.5">
      <c r="A193" s="75"/>
    </row>
    <row r="194" ht="13.5">
      <c r="A194" s="75"/>
    </row>
    <row r="195" ht="13.5">
      <c r="A195" s="75"/>
    </row>
    <row r="196" ht="13.5">
      <c r="A196" s="75"/>
    </row>
    <row r="197" ht="13.5">
      <c r="A197" s="75"/>
    </row>
    <row r="198" ht="13.5">
      <c r="A198" s="75"/>
    </row>
    <row r="199" ht="13.5">
      <c r="A199" s="75"/>
    </row>
    <row r="200" ht="13.5">
      <c r="A200" s="75"/>
    </row>
    <row r="201" ht="13.5">
      <c r="A201" s="75"/>
    </row>
    <row r="202" ht="13.5">
      <c r="A202" s="75"/>
    </row>
    <row r="203" ht="13.5">
      <c r="A203" s="75"/>
    </row>
    <row r="204" ht="13.5">
      <c r="A204" s="75"/>
    </row>
    <row r="205" ht="13.5">
      <c r="A205" s="75"/>
    </row>
    <row r="206" ht="13.5">
      <c r="A206" s="75"/>
    </row>
    <row r="207" ht="13.5">
      <c r="A207" s="75"/>
    </row>
    <row r="208" ht="13.5">
      <c r="A208" s="75"/>
    </row>
    <row r="209" ht="13.5">
      <c r="A209" s="75"/>
    </row>
    <row r="210" ht="13.5">
      <c r="A210" s="75"/>
    </row>
    <row r="211" ht="13.5">
      <c r="A211" s="75"/>
    </row>
    <row r="212" ht="13.5">
      <c r="A212" s="75"/>
    </row>
    <row r="213" ht="13.5">
      <c r="A213" s="75"/>
    </row>
    <row r="214" ht="13.5">
      <c r="A214" s="75"/>
    </row>
    <row r="215" ht="13.5">
      <c r="A215" s="75"/>
    </row>
    <row r="216" ht="13.5">
      <c r="A216" s="75"/>
    </row>
    <row r="217" ht="13.5">
      <c r="A217" s="75"/>
    </row>
    <row r="218" ht="13.5">
      <c r="A218" s="75"/>
    </row>
    <row r="219" ht="13.5">
      <c r="A219" s="75"/>
    </row>
    <row r="220" ht="13.5">
      <c r="A220" s="75"/>
    </row>
    <row r="221" ht="13.5">
      <c r="A221" s="75"/>
    </row>
    <row r="222" ht="13.5">
      <c r="A222" s="75"/>
    </row>
    <row r="223" ht="13.5">
      <c r="A223" s="75"/>
    </row>
    <row r="224" ht="13.5">
      <c r="A224" s="75"/>
    </row>
    <row r="225" ht="13.5">
      <c r="A225" s="75"/>
    </row>
    <row r="226" ht="13.5">
      <c r="A226" s="75"/>
    </row>
    <row r="227" ht="13.5">
      <c r="A227" s="75"/>
    </row>
    <row r="228" ht="13.5">
      <c r="A228" s="75"/>
    </row>
    <row r="229" ht="13.5">
      <c r="A229" s="75"/>
    </row>
    <row r="230" ht="13.5">
      <c r="A230" s="75"/>
    </row>
    <row r="231" ht="13.5">
      <c r="A231" s="75"/>
    </row>
    <row r="232" ht="13.5">
      <c r="A232" s="75"/>
    </row>
    <row r="233" ht="13.5">
      <c r="A233" s="75"/>
    </row>
    <row r="234" ht="13.5">
      <c r="A234" s="75"/>
    </row>
    <row r="235" ht="13.5">
      <c r="A235" s="75"/>
    </row>
    <row r="236" ht="13.5">
      <c r="A236" s="75"/>
    </row>
    <row r="237" ht="13.5">
      <c r="A237" s="75"/>
    </row>
    <row r="238" ht="13.5">
      <c r="A238" s="75"/>
    </row>
    <row r="239" ht="13.5">
      <c r="A239" s="75"/>
    </row>
    <row r="240" ht="13.5">
      <c r="A240" s="75"/>
    </row>
    <row r="241" ht="13.5">
      <c r="A241" s="75"/>
    </row>
    <row r="242" ht="13.5">
      <c r="A242" s="75"/>
    </row>
    <row r="243" ht="13.5">
      <c r="A243" s="75"/>
    </row>
    <row r="244" ht="13.5">
      <c r="A244" s="75"/>
    </row>
    <row r="245" ht="13.5">
      <c r="A245" s="75"/>
    </row>
    <row r="246" ht="13.5">
      <c r="A246" s="75"/>
    </row>
    <row r="247" ht="13.5">
      <c r="A247" s="75"/>
    </row>
    <row r="248" ht="13.5">
      <c r="A248" s="75"/>
    </row>
    <row r="249" ht="13.5">
      <c r="A249" s="75"/>
    </row>
    <row r="250" ht="13.5">
      <c r="A250" s="75"/>
    </row>
    <row r="251" ht="13.5">
      <c r="A251" s="75"/>
    </row>
    <row r="252" ht="13.5">
      <c r="A252" s="75"/>
    </row>
    <row r="253" ht="13.5">
      <c r="A253" s="75"/>
    </row>
    <row r="254" ht="13.5">
      <c r="A254" s="75"/>
    </row>
    <row r="255" ht="13.5">
      <c r="A255" s="75"/>
    </row>
    <row r="256" ht="13.5">
      <c r="A256" s="75"/>
    </row>
    <row r="257" ht="13.5">
      <c r="A257" s="75"/>
    </row>
    <row r="258" ht="13.5">
      <c r="A258" s="75"/>
    </row>
    <row r="259" ht="13.5">
      <c r="A259" s="75"/>
    </row>
    <row r="260" ht="13.5">
      <c r="A260" s="75"/>
    </row>
    <row r="261" ht="13.5">
      <c r="A261" s="75"/>
    </row>
    <row r="262" ht="13.5">
      <c r="A262" s="75"/>
    </row>
    <row r="263" ht="13.5">
      <c r="A263" s="75"/>
    </row>
    <row r="264" ht="13.5">
      <c r="A264" s="75"/>
    </row>
    <row r="265" ht="13.5">
      <c r="A265" s="75"/>
    </row>
    <row r="266" ht="13.5">
      <c r="A266" s="75"/>
    </row>
    <row r="267" ht="13.5">
      <c r="A267" s="75"/>
    </row>
    <row r="268" ht="13.5">
      <c r="A268" s="75"/>
    </row>
    <row r="269" ht="13.5">
      <c r="A269" s="75"/>
    </row>
    <row r="270" ht="13.5">
      <c r="A270" s="75"/>
    </row>
    <row r="271" ht="13.5">
      <c r="A271" s="75"/>
    </row>
    <row r="272" ht="13.5">
      <c r="A272" s="75"/>
    </row>
    <row r="273" ht="13.5">
      <c r="A273" s="75"/>
    </row>
    <row r="274" ht="13.5">
      <c r="A274" s="75"/>
    </row>
    <row r="275" ht="13.5">
      <c r="A275" s="75"/>
    </row>
    <row r="276" ht="13.5">
      <c r="A276" s="75"/>
    </row>
    <row r="277" ht="13.5">
      <c r="A277" s="75"/>
    </row>
    <row r="278" ht="13.5">
      <c r="A278" s="75"/>
    </row>
    <row r="279" ht="13.5">
      <c r="A279" s="75"/>
    </row>
    <row r="280" ht="13.5">
      <c r="A280" s="75"/>
    </row>
    <row r="281" ht="13.5">
      <c r="A281" s="75"/>
    </row>
    <row r="282" ht="13.5">
      <c r="A282" s="75"/>
    </row>
    <row r="283" ht="13.5">
      <c r="A283" s="75"/>
    </row>
    <row r="284" ht="13.5">
      <c r="A284" s="75"/>
    </row>
    <row r="285" ht="13.5">
      <c r="A285" s="75"/>
    </row>
    <row r="286" ht="13.5">
      <c r="A286" s="75"/>
    </row>
    <row r="287" ht="13.5">
      <c r="A287" s="75"/>
    </row>
    <row r="288" ht="13.5">
      <c r="A288" s="75"/>
    </row>
    <row r="289" ht="13.5">
      <c r="A289" s="75"/>
    </row>
    <row r="290" ht="13.5">
      <c r="A290" s="75"/>
    </row>
    <row r="291" ht="13.5">
      <c r="A291" s="75"/>
    </row>
    <row r="292" ht="13.5">
      <c r="A292" s="75"/>
    </row>
    <row r="293" ht="13.5">
      <c r="A293" s="75"/>
    </row>
    <row r="294" ht="13.5">
      <c r="A294" s="75"/>
    </row>
    <row r="295" ht="13.5">
      <c r="A295" s="75"/>
    </row>
    <row r="296" ht="13.5">
      <c r="A296" s="75"/>
    </row>
    <row r="297" ht="13.5">
      <c r="A297" s="75"/>
    </row>
    <row r="298" ht="13.5">
      <c r="A298" s="75"/>
    </row>
    <row r="299" ht="13.5">
      <c r="A299" s="75"/>
    </row>
    <row r="300" ht="13.5">
      <c r="A300" s="75"/>
    </row>
    <row r="301" ht="13.5">
      <c r="A301" s="75"/>
    </row>
    <row r="302" ht="13.5">
      <c r="A302" s="75"/>
    </row>
    <row r="303" ht="13.5">
      <c r="A303" s="75"/>
    </row>
    <row r="304" ht="13.5">
      <c r="A304" s="75"/>
    </row>
    <row r="305" ht="13.5">
      <c r="A305" s="75"/>
    </row>
    <row r="306" ht="13.5">
      <c r="A306" s="75"/>
    </row>
    <row r="307" ht="13.5">
      <c r="A307" s="75"/>
    </row>
    <row r="308" ht="13.5">
      <c r="A308" s="75"/>
    </row>
    <row r="309" ht="13.5">
      <c r="A309" s="75"/>
    </row>
    <row r="310" ht="13.5">
      <c r="A310" s="75"/>
    </row>
    <row r="311" ht="13.5">
      <c r="A311" s="75"/>
    </row>
    <row r="312" ht="13.5">
      <c r="A312" s="75"/>
    </row>
    <row r="313" ht="13.5">
      <c r="A313" s="75"/>
    </row>
    <row r="314" ht="13.5">
      <c r="A314" s="75"/>
    </row>
    <row r="315" ht="13.5">
      <c r="A315" s="75"/>
    </row>
    <row r="316" ht="13.5">
      <c r="A316" s="75"/>
    </row>
    <row r="317" ht="13.5">
      <c r="A317" s="75"/>
    </row>
    <row r="318" ht="13.5">
      <c r="A318" s="75"/>
    </row>
    <row r="319" ht="13.5">
      <c r="A319" s="75"/>
    </row>
    <row r="320" ht="13.5">
      <c r="A320" s="75"/>
    </row>
    <row r="321" ht="13.5">
      <c r="A321" s="75"/>
    </row>
    <row r="322" ht="13.5">
      <c r="A322" s="75"/>
    </row>
    <row r="323" ht="13.5">
      <c r="A323" s="75"/>
    </row>
    <row r="324" ht="13.5">
      <c r="A324" s="75"/>
    </row>
    <row r="325" ht="13.5">
      <c r="A325" s="75"/>
    </row>
    <row r="326" ht="13.5">
      <c r="A326" s="75"/>
    </row>
    <row r="327" ht="13.5">
      <c r="A327" s="75"/>
    </row>
    <row r="328" ht="13.5">
      <c r="A328" s="75"/>
    </row>
    <row r="329" ht="13.5">
      <c r="A329" s="75"/>
    </row>
    <row r="330" ht="13.5">
      <c r="A330" s="75"/>
    </row>
    <row r="331" ht="13.5">
      <c r="A331" s="75"/>
    </row>
    <row r="332" ht="13.5">
      <c r="A332" s="75"/>
    </row>
    <row r="333" ht="13.5">
      <c r="A333" s="75"/>
    </row>
    <row r="334" ht="13.5">
      <c r="A334" s="75"/>
    </row>
    <row r="335" ht="13.5">
      <c r="A335" s="75"/>
    </row>
    <row r="336" ht="13.5">
      <c r="A336" s="75"/>
    </row>
    <row r="337" ht="13.5">
      <c r="A337" s="75"/>
    </row>
    <row r="338" ht="13.5">
      <c r="A338" s="75"/>
    </row>
    <row r="339" ht="13.5">
      <c r="A339" s="75"/>
    </row>
    <row r="340" ht="13.5">
      <c r="A340" s="75"/>
    </row>
    <row r="341" ht="13.5">
      <c r="A341" s="75"/>
    </row>
    <row r="342" ht="13.5">
      <c r="A342" s="75"/>
    </row>
    <row r="343" ht="13.5">
      <c r="A343" s="75"/>
    </row>
    <row r="344" ht="13.5">
      <c r="A344" s="75"/>
    </row>
    <row r="345" ht="13.5">
      <c r="A345" s="75"/>
    </row>
    <row r="346" ht="13.5">
      <c r="A346" s="75"/>
    </row>
    <row r="347" ht="13.5">
      <c r="A347" s="75"/>
    </row>
    <row r="348" ht="13.5">
      <c r="A348" s="75"/>
    </row>
    <row r="349" ht="13.5">
      <c r="A349" s="75"/>
    </row>
    <row r="350" ht="13.5">
      <c r="A350" s="75"/>
    </row>
    <row r="351" ht="13.5">
      <c r="A351" s="75"/>
    </row>
    <row r="352" ht="13.5">
      <c r="A352" s="75"/>
    </row>
    <row r="353" ht="13.5">
      <c r="A353" s="75"/>
    </row>
    <row r="354" ht="13.5">
      <c r="A354" s="75"/>
    </row>
    <row r="355" ht="13.5">
      <c r="A355" s="75"/>
    </row>
    <row r="356" ht="13.5">
      <c r="A356" s="75"/>
    </row>
    <row r="357" ht="13.5">
      <c r="A357" s="75"/>
    </row>
    <row r="358" ht="13.5">
      <c r="A358" s="75"/>
    </row>
    <row r="359" ht="13.5">
      <c r="A359" s="75"/>
    </row>
    <row r="360" ht="13.5">
      <c r="A360" s="75"/>
    </row>
    <row r="361" ht="13.5">
      <c r="A361" s="75"/>
    </row>
    <row r="362" ht="13.5">
      <c r="A362" s="75"/>
    </row>
    <row r="363" ht="13.5">
      <c r="A363" s="75"/>
    </row>
    <row r="364" ht="13.5">
      <c r="A364" s="75"/>
    </row>
    <row r="365" ht="13.5">
      <c r="A365" s="75"/>
    </row>
    <row r="366" ht="13.5">
      <c r="A366" s="75"/>
    </row>
    <row r="367" ht="13.5">
      <c r="A367" s="75"/>
    </row>
    <row r="368" ht="13.5">
      <c r="A368" s="75"/>
    </row>
    <row r="369" ht="13.5">
      <c r="A369" s="75"/>
    </row>
    <row r="370" ht="13.5">
      <c r="A370" s="75"/>
    </row>
    <row r="371" ht="13.5">
      <c r="A371" s="75"/>
    </row>
    <row r="372" ht="13.5">
      <c r="A372" s="75"/>
    </row>
    <row r="373" ht="13.5">
      <c r="A373" s="75"/>
    </row>
    <row r="374" ht="13.5">
      <c r="A374" s="75"/>
    </row>
    <row r="375" ht="13.5">
      <c r="A375" s="75"/>
    </row>
    <row r="376" ht="13.5">
      <c r="A376" s="75"/>
    </row>
    <row r="377" ht="13.5">
      <c r="A377" s="75"/>
    </row>
    <row r="378" ht="13.5">
      <c r="A378" s="75"/>
    </row>
    <row r="379" ht="13.5">
      <c r="A379" s="75"/>
    </row>
    <row r="380" ht="13.5">
      <c r="A380" s="75"/>
    </row>
    <row r="381" ht="13.5">
      <c r="A381" s="75"/>
    </row>
    <row r="382" ht="13.5">
      <c r="A382" s="75"/>
    </row>
    <row r="383" ht="13.5">
      <c r="A383" s="75"/>
    </row>
    <row r="384" ht="13.5">
      <c r="A384" s="75"/>
    </row>
    <row r="385" ht="13.5">
      <c r="A385" s="75"/>
    </row>
    <row r="386" ht="13.5">
      <c r="A386" s="75"/>
    </row>
    <row r="387" ht="13.5">
      <c r="A387" s="75"/>
    </row>
    <row r="388" ht="13.5">
      <c r="A388" s="75"/>
    </row>
    <row r="389" ht="13.5">
      <c r="A389" s="75"/>
    </row>
    <row r="390" ht="13.5">
      <c r="A390" s="75"/>
    </row>
    <row r="391" ht="13.5">
      <c r="A391" s="75"/>
    </row>
    <row r="392" ht="13.5">
      <c r="A392" s="75"/>
    </row>
    <row r="393" ht="13.5">
      <c r="A393" s="75"/>
    </row>
    <row r="394" ht="13.5">
      <c r="A394" s="75"/>
    </row>
    <row r="395" ht="13.5">
      <c r="A395" s="75"/>
    </row>
    <row r="396" ht="13.5">
      <c r="A396" s="75"/>
    </row>
    <row r="397" ht="13.5">
      <c r="A397" s="75"/>
    </row>
    <row r="398" ht="13.5">
      <c r="A398" s="75"/>
    </row>
    <row r="399" ht="13.5">
      <c r="A399" s="75"/>
    </row>
    <row r="400" ht="13.5">
      <c r="A400" s="75"/>
    </row>
    <row r="401" ht="13.5">
      <c r="A401" s="75"/>
    </row>
    <row r="402" ht="13.5">
      <c r="A402" s="75"/>
    </row>
    <row r="403" ht="13.5">
      <c r="A403" s="75"/>
    </row>
    <row r="404" ht="13.5">
      <c r="A404" s="75"/>
    </row>
    <row r="405" ht="13.5">
      <c r="A405" s="75"/>
    </row>
    <row r="406" ht="13.5">
      <c r="A406" s="75"/>
    </row>
    <row r="407" ht="13.5">
      <c r="A407" s="75"/>
    </row>
    <row r="408" ht="13.5">
      <c r="A408" s="75"/>
    </row>
    <row r="409" ht="13.5">
      <c r="A409" s="75"/>
    </row>
    <row r="410" ht="13.5">
      <c r="A410" s="75"/>
    </row>
    <row r="411" ht="13.5">
      <c r="A411" s="75"/>
    </row>
    <row r="412" ht="13.5">
      <c r="A412" s="75"/>
    </row>
    <row r="413" ht="13.5">
      <c r="A413" s="75"/>
    </row>
    <row r="414" ht="13.5">
      <c r="A414" s="75"/>
    </row>
    <row r="415" ht="13.5">
      <c r="A415" s="75"/>
    </row>
    <row r="416" ht="13.5">
      <c r="A416" s="75"/>
    </row>
    <row r="417" ht="13.5">
      <c r="A417" s="75"/>
    </row>
    <row r="418" ht="13.5">
      <c r="A418" s="75"/>
    </row>
    <row r="419" ht="13.5">
      <c r="A419" s="75"/>
    </row>
    <row r="420" ht="13.5">
      <c r="A420" s="75"/>
    </row>
    <row r="421" ht="13.5">
      <c r="A421" s="75"/>
    </row>
    <row r="422" ht="13.5">
      <c r="A422" s="75"/>
    </row>
    <row r="423" ht="13.5">
      <c r="A423" s="75"/>
    </row>
    <row r="424" ht="13.5">
      <c r="A424" s="75"/>
    </row>
    <row r="425" ht="13.5">
      <c r="A425" s="75"/>
    </row>
    <row r="426" ht="13.5">
      <c r="A426" s="75"/>
    </row>
    <row r="427" ht="13.5">
      <c r="A427" s="75"/>
    </row>
    <row r="428" ht="13.5">
      <c r="A428" s="75"/>
    </row>
    <row r="429" ht="13.5">
      <c r="A429" s="75"/>
    </row>
    <row r="430" ht="13.5">
      <c r="A430" s="75"/>
    </row>
    <row r="431" ht="13.5">
      <c r="A431" s="75"/>
    </row>
    <row r="432" ht="13.5">
      <c r="A432" s="75"/>
    </row>
    <row r="433" ht="13.5">
      <c r="A433" s="75"/>
    </row>
    <row r="434" ht="13.5">
      <c r="A434" s="75"/>
    </row>
    <row r="435" ht="13.5">
      <c r="A435" s="75"/>
    </row>
    <row r="436" ht="13.5">
      <c r="A436" s="75"/>
    </row>
    <row r="437" ht="13.5">
      <c r="A437" s="75"/>
    </row>
    <row r="438" ht="13.5">
      <c r="A438" s="75"/>
    </row>
    <row r="439" ht="13.5">
      <c r="A439" s="75"/>
    </row>
    <row r="440" ht="13.5">
      <c r="A440" s="75"/>
    </row>
    <row r="441" ht="13.5">
      <c r="A441" s="75"/>
    </row>
    <row r="442" ht="13.5">
      <c r="A442" s="75"/>
    </row>
    <row r="443" ht="13.5">
      <c r="A443" s="75"/>
    </row>
    <row r="444" ht="13.5">
      <c r="A444" s="75"/>
    </row>
    <row r="445" ht="13.5">
      <c r="A445" s="75"/>
    </row>
    <row r="446" ht="13.5">
      <c r="A446" s="75"/>
    </row>
    <row r="447" ht="13.5">
      <c r="A447" s="75"/>
    </row>
    <row r="448" ht="13.5">
      <c r="A448" s="75"/>
    </row>
    <row r="449" ht="13.5">
      <c r="A449" s="75"/>
    </row>
    <row r="450" ht="13.5">
      <c r="A450" s="75"/>
    </row>
    <row r="451" ht="13.5">
      <c r="A451" s="75"/>
    </row>
    <row r="452" ht="13.5">
      <c r="A452" s="75"/>
    </row>
    <row r="453" ht="13.5">
      <c r="A453" s="75"/>
    </row>
    <row r="454" ht="13.5">
      <c r="A454" s="75"/>
    </row>
    <row r="455" ht="13.5">
      <c r="A455" s="75"/>
    </row>
    <row r="456" ht="13.5">
      <c r="A456" s="75"/>
    </row>
    <row r="457" ht="13.5">
      <c r="A457" s="75"/>
    </row>
    <row r="458" ht="13.5">
      <c r="A458" s="75"/>
    </row>
    <row r="459" ht="13.5">
      <c r="A459" s="75"/>
    </row>
    <row r="460" ht="13.5">
      <c r="A460" s="75"/>
    </row>
    <row r="461" ht="13.5">
      <c r="A461" s="75"/>
    </row>
    <row r="462" ht="13.5">
      <c r="A462" s="75"/>
    </row>
    <row r="463" ht="13.5">
      <c r="A463" s="75"/>
    </row>
    <row r="464" ht="13.5">
      <c r="A464" s="75"/>
    </row>
    <row r="465" ht="13.5">
      <c r="A465" s="75"/>
    </row>
    <row r="466" ht="13.5">
      <c r="A466" s="75"/>
    </row>
    <row r="467" ht="13.5">
      <c r="A467" s="75"/>
    </row>
    <row r="468" ht="13.5">
      <c r="A468" s="75"/>
    </row>
    <row r="469" ht="13.5">
      <c r="A469" s="75"/>
    </row>
    <row r="470" ht="13.5">
      <c r="A470" s="75"/>
    </row>
    <row r="471" ht="13.5">
      <c r="A471" s="75"/>
    </row>
    <row r="472" ht="13.5">
      <c r="A472" s="75"/>
    </row>
    <row r="473" ht="13.5">
      <c r="A473" s="75"/>
    </row>
    <row r="474" ht="13.5">
      <c r="A474" s="75"/>
    </row>
    <row r="475" ht="13.5">
      <c r="A475" s="75"/>
    </row>
    <row r="476" ht="13.5">
      <c r="A476" s="75"/>
    </row>
    <row r="477" ht="13.5">
      <c r="A477" s="75"/>
    </row>
    <row r="478" ht="13.5">
      <c r="A478" s="75"/>
    </row>
    <row r="479" ht="13.5">
      <c r="A479" s="75"/>
    </row>
    <row r="480" ht="13.5">
      <c r="A480" s="75"/>
    </row>
    <row r="481" ht="13.5">
      <c r="A481" s="75"/>
    </row>
    <row r="482" ht="13.5">
      <c r="A482" s="75"/>
    </row>
    <row r="483" ht="13.5">
      <c r="A483" s="75"/>
    </row>
    <row r="484" ht="13.5">
      <c r="A484" s="75"/>
    </row>
    <row r="485" ht="13.5">
      <c r="A485" s="75"/>
    </row>
    <row r="486" ht="13.5">
      <c r="A486" s="75"/>
    </row>
    <row r="487" ht="13.5">
      <c r="A487" s="75"/>
    </row>
    <row r="488" ht="13.5">
      <c r="A488" s="75"/>
    </row>
    <row r="489" ht="13.5">
      <c r="A489" s="75"/>
    </row>
    <row r="490" ht="13.5">
      <c r="A490" s="75"/>
    </row>
    <row r="491" ht="13.5">
      <c r="A491" s="75"/>
    </row>
    <row r="492" ht="13.5">
      <c r="A492" s="75"/>
    </row>
    <row r="493" ht="13.5">
      <c r="A493" s="75"/>
    </row>
    <row r="494" ht="13.5">
      <c r="A494" s="75"/>
    </row>
    <row r="495" ht="13.5">
      <c r="A495" s="75"/>
    </row>
    <row r="496" ht="13.5">
      <c r="A496" s="75"/>
    </row>
    <row r="497" ht="13.5">
      <c r="A497" s="75"/>
    </row>
    <row r="498" ht="13.5">
      <c r="A498" s="75"/>
    </row>
    <row r="499" ht="13.5">
      <c r="A499" s="75"/>
    </row>
    <row r="500" ht="13.5">
      <c r="A500" s="75"/>
    </row>
    <row r="501" ht="13.5">
      <c r="A501" s="75"/>
    </row>
    <row r="502" ht="13.5">
      <c r="A502" s="75"/>
    </row>
    <row r="503" ht="13.5">
      <c r="A503" s="75"/>
    </row>
    <row r="504" ht="13.5">
      <c r="A504" s="75"/>
    </row>
    <row r="505" ht="13.5">
      <c r="A505" s="75"/>
    </row>
    <row r="506" ht="13.5">
      <c r="A506" s="75"/>
    </row>
    <row r="507" ht="13.5">
      <c r="A507" s="75"/>
    </row>
    <row r="508" ht="13.5">
      <c r="A508" s="75"/>
    </row>
    <row r="509" ht="13.5">
      <c r="A509" s="75"/>
    </row>
    <row r="510" ht="13.5">
      <c r="A510" s="75"/>
    </row>
    <row r="511" ht="13.5">
      <c r="A511" s="75"/>
    </row>
    <row r="512" ht="13.5">
      <c r="A512" s="75"/>
    </row>
    <row r="513" ht="13.5">
      <c r="A513" s="75"/>
    </row>
    <row r="514" ht="13.5">
      <c r="A514" s="75"/>
    </row>
    <row r="515" ht="13.5">
      <c r="A515" s="75"/>
    </row>
    <row r="516" ht="13.5">
      <c r="A516" s="75"/>
    </row>
    <row r="517" ht="13.5">
      <c r="A517" s="75"/>
    </row>
    <row r="518" ht="13.5">
      <c r="A518" s="75"/>
    </row>
    <row r="519" ht="13.5">
      <c r="A519" s="75"/>
    </row>
    <row r="520" ht="13.5">
      <c r="A520" s="75"/>
    </row>
    <row r="521" ht="13.5">
      <c r="A521" s="75"/>
    </row>
    <row r="522" ht="13.5">
      <c r="A522" s="75"/>
    </row>
    <row r="523" ht="13.5">
      <c r="A523" s="75"/>
    </row>
    <row r="524" ht="13.5">
      <c r="A524" s="75"/>
    </row>
    <row r="525" ht="13.5">
      <c r="A525" s="75"/>
    </row>
    <row r="526" ht="13.5">
      <c r="A526" s="75"/>
    </row>
    <row r="527" ht="13.5">
      <c r="A527" s="75"/>
    </row>
    <row r="528" ht="13.5">
      <c r="A528" s="75"/>
    </row>
    <row r="529" ht="13.5">
      <c r="A529" s="75"/>
    </row>
    <row r="530" ht="13.5">
      <c r="A530" s="75"/>
    </row>
    <row r="531" ht="13.5">
      <c r="A531" s="75"/>
    </row>
    <row r="532" ht="13.5">
      <c r="A532" s="75"/>
    </row>
    <row r="533" ht="13.5">
      <c r="A533" s="75"/>
    </row>
    <row r="534" ht="13.5">
      <c r="A534" s="75"/>
    </row>
    <row r="535" ht="13.5">
      <c r="A535" s="75"/>
    </row>
    <row r="536" ht="13.5">
      <c r="A536" s="75"/>
    </row>
    <row r="537" ht="13.5">
      <c r="A537" s="75"/>
    </row>
    <row r="538" ht="13.5">
      <c r="A538" s="75"/>
    </row>
    <row r="539" ht="13.5">
      <c r="A539" s="75"/>
    </row>
    <row r="540" ht="13.5">
      <c r="A540" s="75"/>
    </row>
    <row r="541" ht="13.5">
      <c r="A541" s="75"/>
    </row>
    <row r="542" ht="13.5">
      <c r="A542" s="75"/>
    </row>
    <row r="543" ht="13.5">
      <c r="A543" s="75"/>
    </row>
    <row r="544" ht="13.5">
      <c r="A544" s="75"/>
    </row>
    <row r="545" ht="13.5">
      <c r="A545" s="75"/>
    </row>
    <row r="546" ht="13.5">
      <c r="A546" s="75"/>
    </row>
    <row r="547" ht="13.5">
      <c r="A547" s="75"/>
    </row>
    <row r="548" ht="13.5">
      <c r="A548" s="75"/>
    </row>
    <row r="549" ht="13.5">
      <c r="A549" s="75"/>
    </row>
    <row r="550" ht="13.5">
      <c r="A550" s="75"/>
    </row>
    <row r="551" ht="13.5">
      <c r="A551" s="75"/>
    </row>
    <row r="552" ht="13.5">
      <c r="A552" s="75"/>
    </row>
    <row r="553" ht="13.5">
      <c r="A553" s="75"/>
    </row>
    <row r="554" ht="13.5">
      <c r="A554" s="75"/>
    </row>
    <row r="555" ht="13.5">
      <c r="A555" s="75"/>
    </row>
    <row r="556" ht="13.5">
      <c r="A556" s="75"/>
    </row>
    <row r="557" ht="13.5">
      <c r="A557" s="75"/>
    </row>
    <row r="558" ht="13.5">
      <c r="A558" s="75"/>
    </row>
    <row r="559" ht="13.5">
      <c r="A559" s="75"/>
    </row>
    <row r="560" ht="13.5">
      <c r="A560" s="75"/>
    </row>
    <row r="561" ht="13.5">
      <c r="A561" s="75"/>
    </row>
    <row r="562" ht="13.5">
      <c r="A562" s="75"/>
    </row>
    <row r="563" ht="13.5">
      <c r="A563" s="75"/>
    </row>
    <row r="564" ht="13.5">
      <c r="A564" s="75"/>
    </row>
    <row r="565" ht="13.5">
      <c r="A565" s="75"/>
    </row>
  </sheetData>
  <sheetProtection password="F81A" sheet="1" objects="1" scenarios="1"/>
  <mergeCells count="35">
    <mergeCell ref="A2:D2"/>
    <mergeCell ref="E2:F2"/>
    <mergeCell ref="H2:I3"/>
    <mergeCell ref="J2:K3"/>
    <mergeCell ref="A3:D3"/>
    <mergeCell ref="E3:F3"/>
    <mergeCell ref="A4:D4"/>
    <mergeCell ref="E4:F4"/>
    <mergeCell ref="H4:I6"/>
    <mergeCell ref="J4:K6"/>
    <mergeCell ref="A5:D5"/>
    <mergeCell ref="E5:F5"/>
    <mergeCell ref="A7:D7"/>
    <mergeCell ref="E7:F7"/>
    <mergeCell ref="A8:D8"/>
    <mergeCell ref="E8:F8"/>
    <mergeCell ref="B10:B12"/>
    <mergeCell ref="C10:C12"/>
    <mergeCell ref="D10:D12"/>
    <mergeCell ref="E10:E12"/>
    <mergeCell ref="F10:F12"/>
    <mergeCell ref="F16:F17"/>
    <mergeCell ref="B18:F18"/>
    <mergeCell ref="A14:A15"/>
    <mergeCell ref="B14:B15"/>
    <mergeCell ref="C14:C15"/>
    <mergeCell ref="D14:D15"/>
    <mergeCell ref="E14:E15"/>
    <mergeCell ref="F14:F15"/>
    <mergeCell ref="B20:D21"/>
    <mergeCell ref="A16:A18"/>
    <mergeCell ref="B16:B17"/>
    <mergeCell ref="C16:C17"/>
    <mergeCell ref="D16:D17"/>
    <mergeCell ref="E16:E17"/>
  </mergeCells>
  <conditionalFormatting sqref="F13:F17">
    <cfRule type="expression" priority="33" dxfId="436">
      <formula>$F$13=0</formula>
    </cfRule>
  </conditionalFormatting>
  <conditionalFormatting sqref="F10:F12">
    <cfRule type="expression" priority="32" dxfId="437">
      <formula>$F$13=0</formula>
    </cfRule>
  </conditionalFormatting>
  <conditionalFormatting sqref="B18:F18 B13:E17 K9:K33">
    <cfRule type="expression" priority="31" dxfId="436">
      <formula>$H$4&lt;3</formula>
    </cfRule>
  </conditionalFormatting>
  <conditionalFormatting sqref="E7:F8">
    <cfRule type="expression" priority="29" dxfId="436">
      <formula>$H$4&gt;5</formula>
    </cfRule>
    <cfRule type="expression" priority="30" dxfId="436">
      <formula>$H$4&lt;3</formula>
    </cfRule>
  </conditionalFormatting>
  <conditionalFormatting sqref="B13:E17 B18:F18 K9:K33">
    <cfRule type="expression" priority="28" dxfId="436">
      <formula>$H$4&gt;5</formula>
    </cfRule>
  </conditionalFormatting>
  <conditionalFormatting sqref="E13:E17">
    <cfRule type="expression" priority="27" dxfId="436">
      <formula>$H$4=3</formula>
    </cfRule>
  </conditionalFormatting>
  <conditionalFormatting sqref="E10:E12">
    <cfRule type="expression" priority="25" dxfId="437">
      <formula>$H$4&gt;5</formula>
    </cfRule>
    <cfRule type="expression" priority="26" dxfId="437">
      <formula>$H$4&lt;4</formula>
    </cfRule>
  </conditionalFormatting>
  <conditionalFormatting sqref="F13">
    <cfRule type="expression" priority="24" dxfId="436">
      <formula>$F$13=0</formula>
    </cfRule>
  </conditionalFormatting>
  <conditionalFormatting sqref="B13:E13">
    <cfRule type="expression" priority="23" dxfId="436">
      <formula>$H$4&lt;3</formula>
    </cfRule>
  </conditionalFormatting>
  <conditionalFormatting sqref="B13:E13">
    <cfRule type="expression" priority="22" dxfId="436">
      <formula>$H$4&gt;5</formula>
    </cfRule>
  </conditionalFormatting>
  <conditionalFormatting sqref="E13">
    <cfRule type="expression" priority="21" dxfId="436">
      <formula>$H$4=3</formula>
    </cfRule>
  </conditionalFormatting>
  <conditionalFormatting sqref="F13">
    <cfRule type="expression" priority="20" dxfId="436">
      <formula>$F$13=0</formula>
    </cfRule>
  </conditionalFormatting>
  <conditionalFormatting sqref="B13:E13">
    <cfRule type="expression" priority="19" dxfId="436">
      <formula>$H$4&lt;3</formula>
    </cfRule>
  </conditionalFormatting>
  <conditionalFormatting sqref="B13:E13">
    <cfRule type="expression" priority="18" dxfId="436">
      <formula>$H$4&gt;5</formula>
    </cfRule>
  </conditionalFormatting>
  <conditionalFormatting sqref="E13">
    <cfRule type="expression" priority="17" dxfId="436">
      <formula>$H$4=3</formula>
    </cfRule>
  </conditionalFormatting>
  <conditionalFormatting sqref="F13">
    <cfRule type="expression" priority="16" dxfId="436">
      <formula>$F$13=0</formula>
    </cfRule>
  </conditionalFormatting>
  <conditionalFormatting sqref="B13:E13">
    <cfRule type="expression" priority="15" dxfId="436">
      <formula>$H$4&lt;3</formula>
    </cfRule>
  </conditionalFormatting>
  <conditionalFormatting sqref="B13:E13">
    <cfRule type="expression" priority="14" dxfId="436">
      <formula>$H$4&gt;5</formula>
    </cfRule>
  </conditionalFormatting>
  <conditionalFormatting sqref="E13">
    <cfRule type="expression" priority="13" dxfId="436">
      <formula>$H$4=3</formula>
    </cfRule>
  </conditionalFormatting>
  <conditionalFormatting sqref="F13">
    <cfRule type="expression" priority="12" dxfId="436">
      <formula>$F$13=0</formula>
    </cfRule>
  </conditionalFormatting>
  <conditionalFormatting sqref="B13:E13">
    <cfRule type="expression" priority="11" dxfId="436">
      <formula>$H$4&lt;3</formula>
    </cfRule>
  </conditionalFormatting>
  <conditionalFormatting sqref="B13:E13">
    <cfRule type="expression" priority="10" dxfId="436">
      <formula>$H$4&gt;5</formula>
    </cfRule>
  </conditionalFormatting>
  <conditionalFormatting sqref="E13">
    <cfRule type="expression" priority="9" dxfId="436">
      <formula>$H$4=3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type="list" allowBlank="1" showInputMessage="1" showErrorMessage="1" errorTitle="3 4 5 " error="doublette ou triplette " sqref="J4:K6">
      <formula1>$E$22:$E$25</formula1>
    </dataValidation>
    <dataValidation type="list" allowBlank="1" showInputMessage="1" showErrorMessage="1" errorTitle="3 4 5 " error="NOMBRE DE PARTIES 3 - 4 OU 5 " sqref="H4:I6">
      <formula1>$D$22:$D$25</formula1>
    </dataValidation>
    <dataValidation type="list" allowBlank="1" showInputMessage="1" showErrorMessage="1" sqref="E3:F3">
      <formula1>$A$27:$A$103</formula1>
    </dataValidation>
    <dataValidation errorStyle="warning" type="list" allowBlank="1" showInputMessage="1" showErrorMessage="1" error="13.50 OU 12 EUROS PAR TRIPLETTE" sqref="E2:F2">
      <formula1>$C$23:$C$27</formula1>
    </dataValidation>
  </dataValidations>
  <hyperlinks>
    <hyperlink ref="B20:D21" location="Accueil!A1" display="#Accueil!A1"/>
  </hyperlinks>
  <printOptions/>
  <pageMargins left="0.11811023622047245" right="0.11811023622047245" top="0.15748031496062992" bottom="0.15748031496062992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showGridLines="0" showRowColHeaders="0" zoomScalePageLayoutView="0" workbookViewId="0" topLeftCell="A1">
      <selection activeCell="B21" sqref="B21:D22"/>
    </sheetView>
  </sheetViews>
  <sheetFormatPr defaultColWidth="11.00390625" defaultRowHeight="14.25"/>
  <cols>
    <col min="1" max="1" width="22.00390625" style="1" customWidth="1"/>
    <col min="2" max="6" width="10.625" style="1" customWidth="1"/>
    <col min="7" max="7" width="4.00390625" style="1" customWidth="1"/>
    <col min="8" max="8" width="22.375" style="1" customWidth="1"/>
    <col min="9" max="9" width="7.50390625" style="1" customWidth="1"/>
    <col min="10" max="10" width="7.25390625" style="1" customWidth="1"/>
    <col min="11" max="11" width="11.75390625" style="1" customWidth="1"/>
    <col min="12" max="16384" width="11.00390625" style="1" customWidth="1"/>
  </cols>
  <sheetData>
    <row r="1" spans="7:10" ht="19.5" customHeight="1" thickBot="1">
      <c r="G1" s="4"/>
      <c r="H1" s="4"/>
      <c r="I1" s="4"/>
      <c r="J1" s="4"/>
    </row>
    <row r="2" spans="1:11" ht="18.7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12</v>
      </c>
      <c r="F2" s="162"/>
      <c r="G2" s="15"/>
      <c r="H2" s="163" t="s">
        <v>13</v>
      </c>
      <c r="I2" s="164"/>
      <c r="J2" s="165" t="s">
        <v>17</v>
      </c>
      <c r="K2" s="166"/>
    </row>
    <row r="3" spans="1:14" ht="18" customHeight="1" thickBot="1" thickTop="1">
      <c r="A3" s="159" t="s">
        <v>7</v>
      </c>
      <c r="B3" s="160"/>
      <c r="C3" s="160"/>
      <c r="D3" s="160"/>
      <c r="E3" s="169">
        <v>0</v>
      </c>
      <c r="F3" s="169"/>
      <c r="G3" s="28">
        <f>IF(_XLL.EST.IMPAIR($E$3),$E$3+1,$E$3)</f>
        <v>0</v>
      </c>
      <c r="H3" s="163"/>
      <c r="I3" s="164"/>
      <c r="J3" s="167"/>
      <c r="K3" s="168"/>
      <c r="L3" s="6"/>
      <c r="M3" s="6"/>
      <c r="N3" s="6"/>
    </row>
    <row r="4" spans="1:14" ht="18.75" customHeight="1" thickBot="1" thickTop="1">
      <c r="A4" s="184" t="s">
        <v>15</v>
      </c>
      <c r="B4" s="181"/>
      <c r="C4" s="181"/>
      <c r="D4" s="181"/>
      <c r="E4" s="185">
        <v>0</v>
      </c>
      <c r="F4" s="185"/>
      <c r="G4" s="16"/>
      <c r="H4" s="170">
        <v>4</v>
      </c>
      <c r="I4" s="171"/>
      <c r="J4" s="172" t="s">
        <v>38</v>
      </c>
      <c r="K4" s="173"/>
      <c r="L4" s="14"/>
      <c r="M4" s="14"/>
      <c r="N4" s="14"/>
    </row>
    <row r="5" spans="1:14" ht="18" customHeight="1" thickBot="1" thickTop="1">
      <c r="A5" s="178" t="s">
        <v>8</v>
      </c>
      <c r="B5" s="179"/>
      <c r="C5" s="179"/>
      <c r="D5" s="179"/>
      <c r="E5" s="180">
        <f>E2*E3+E4</f>
        <v>0</v>
      </c>
      <c r="F5" s="180"/>
      <c r="G5" s="20"/>
      <c r="H5" s="170"/>
      <c r="I5" s="171"/>
      <c r="J5" s="174"/>
      <c r="K5" s="175"/>
      <c r="L5" s="6"/>
      <c r="M5" s="6"/>
      <c r="N5" s="6"/>
    </row>
    <row r="6" spans="1:11" ht="13.5" customHeight="1" thickBot="1" thickTop="1">
      <c r="A6" s="181"/>
      <c r="B6" s="181"/>
      <c r="C6" s="181"/>
      <c r="D6" s="181"/>
      <c r="E6" s="182"/>
      <c r="F6" s="182"/>
      <c r="G6" s="20"/>
      <c r="H6" s="170"/>
      <c r="I6" s="171"/>
      <c r="J6" s="176"/>
      <c r="K6" s="177"/>
    </row>
    <row r="7" spans="1:10" ht="17.25" customHeight="1" thickBot="1" thickTop="1">
      <c r="A7" s="159" t="str">
        <f>IF(H4=4," PAIEMENT DES 4 PARTIES",IF(H4=3,"PAIEMENT DES 3 PARTIES",IF(H4=5,"PAIEMENT DES 5 PARTIES","")))</f>
        <v> PAIEMENT DES 4 PARTIES</v>
      </c>
      <c r="B7" s="160"/>
      <c r="C7" s="160"/>
      <c r="D7" s="188"/>
      <c r="E7" s="189">
        <f>B18</f>
        <v>0</v>
      </c>
      <c r="F7" s="190"/>
      <c r="G7" s="18"/>
      <c r="H7" s="3"/>
      <c r="I7" s="3"/>
      <c r="J7" s="3"/>
    </row>
    <row r="8" spans="1:14" ht="18" thickTop="1">
      <c r="A8" s="191" t="s">
        <v>9</v>
      </c>
      <c r="B8" s="192"/>
      <c r="C8" s="192"/>
      <c r="D8" s="193"/>
      <c r="E8" s="194">
        <f>E5-E7</f>
        <v>0</v>
      </c>
      <c r="F8" s="195"/>
      <c r="G8" s="17"/>
      <c r="H8" s="26" t="s">
        <v>10</v>
      </c>
      <c r="I8" s="26" t="s">
        <v>6</v>
      </c>
      <c r="J8" s="27" t="s">
        <v>0</v>
      </c>
      <c r="K8" s="27" t="s">
        <v>11</v>
      </c>
      <c r="M8" s="199" t="s">
        <v>58</v>
      </c>
      <c r="N8" s="200"/>
    </row>
    <row r="9" spans="2:14" ht="18" customHeight="1">
      <c r="B9" s="5"/>
      <c r="C9" s="5"/>
      <c r="D9" s="6"/>
      <c r="G9" s="10"/>
      <c r="H9" s="50"/>
      <c r="I9" s="86">
        <v>1</v>
      </c>
      <c r="J9" s="11">
        <f>IF($E$3&lt;11,0.5,IF($E$3&lt;14,0.4,IF($E$3&lt;17,0.35,IF($E$3&lt;20,0.3,IF($E$3&lt;26,0.25,0.2)))))</f>
        <v>0.5</v>
      </c>
      <c r="K9" s="2">
        <f>$E$8*J9</f>
        <v>0</v>
      </c>
      <c r="M9" s="201"/>
      <c r="N9" s="202"/>
    </row>
    <row r="10" spans="1:14" ht="18" customHeight="1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0"/>
      <c r="I10" s="86">
        <v>2</v>
      </c>
      <c r="J10" s="11">
        <f>IF($E$3&lt;17,0.3,IF($E$3&lt;20,0.25,IF($E$3&lt;26,0.2,0.15)))</f>
        <v>0.3</v>
      </c>
      <c r="K10" s="2">
        <f aca="true" t="shared" si="0" ref="K10:K18">$E$8*J10</f>
        <v>0</v>
      </c>
      <c r="M10" s="201"/>
      <c r="N10" s="202"/>
    </row>
    <row r="11" spans="1:14" ht="17.25">
      <c r="A11" s="31"/>
      <c r="B11" s="197"/>
      <c r="C11" s="183"/>
      <c r="D11" s="183"/>
      <c r="E11" s="183"/>
      <c r="F11" s="183"/>
      <c r="G11" s="9"/>
      <c r="H11" s="50"/>
      <c r="I11" s="86">
        <v>3</v>
      </c>
      <c r="J11" s="11">
        <f>IF($E$3&lt;17,0.2,IF($E$3&lt;29,0.15,0.12))</f>
        <v>0.2</v>
      </c>
      <c r="K11" s="2">
        <f t="shared" si="0"/>
        <v>0</v>
      </c>
      <c r="M11" s="201"/>
      <c r="N11" s="202"/>
    </row>
    <row r="12" spans="1:14" ht="17.25">
      <c r="A12" s="31"/>
      <c r="B12" s="198"/>
      <c r="C12" s="183"/>
      <c r="D12" s="183"/>
      <c r="E12" s="183"/>
      <c r="F12" s="183"/>
      <c r="G12" s="9"/>
      <c r="H12" s="50"/>
      <c r="I12" s="86">
        <v>4</v>
      </c>
      <c r="J12" s="11">
        <f>IF($E$3&lt;11,0,IF($E$3&lt;17,0.1,IF($E$3&lt;23,0.15,0.12)))</f>
        <v>0</v>
      </c>
      <c r="K12" s="2">
        <f t="shared" si="0"/>
        <v>0</v>
      </c>
      <c r="M12" s="201"/>
      <c r="N12" s="202"/>
    </row>
    <row r="13" spans="1:14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0</v>
      </c>
      <c r="G13" s="3"/>
      <c r="H13" s="50"/>
      <c r="I13" s="86">
        <v>5</v>
      </c>
      <c r="J13" s="11">
        <f>IF($E$3&lt;14,0,IF($E$3&lt;17,0.05,0.1))</f>
        <v>0</v>
      </c>
      <c r="K13" s="2">
        <f t="shared" si="0"/>
        <v>0</v>
      </c>
      <c r="M13" s="201"/>
      <c r="N13" s="202"/>
    </row>
    <row r="14" spans="1:14" ht="18" customHeight="1">
      <c r="A14" s="218" t="s">
        <v>14</v>
      </c>
      <c r="B14" s="186" t="str">
        <f>$G$3/2&amp;" équipes"</f>
        <v>0 équipes</v>
      </c>
      <c r="C14" s="186" t="str">
        <f>$G$3/2&amp;" équipes"</f>
        <v>0 équipes</v>
      </c>
      <c r="D14" s="186" t="str">
        <f>$G$3/2&amp;" équipes"</f>
        <v>0 équipes</v>
      </c>
      <c r="E14" s="186" t="str">
        <f>$G$3/2&amp;" équipes"</f>
        <v>0 équipes</v>
      </c>
      <c r="F14" s="186" t="str">
        <f>$G$3/2&amp;" équipes"</f>
        <v>0 équipes</v>
      </c>
      <c r="G14" s="8"/>
      <c r="H14" s="50"/>
      <c r="I14" s="86">
        <v>6</v>
      </c>
      <c r="J14" s="11">
        <f>IF($E$3&lt;17,0,IF($E$3&lt;20,0.05,IF($E$3=23,0.08,IF($E$3=24,0.08,IF($E$3=25,0.08,IF($E$3&lt;29,0.1,0.08))))))</f>
        <v>0</v>
      </c>
      <c r="K14" s="2">
        <f t="shared" si="0"/>
        <v>0</v>
      </c>
      <c r="M14" s="201"/>
      <c r="N14" s="202"/>
    </row>
    <row r="15" spans="1:14" ht="17.25">
      <c r="A15" s="219"/>
      <c r="B15" s="187"/>
      <c r="C15" s="187"/>
      <c r="D15" s="187"/>
      <c r="E15" s="187"/>
      <c r="F15" s="187"/>
      <c r="G15" s="3"/>
      <c r="H15" s="50"/>
      <c r="I15" s="86">
        <v>7</v>
      </c>
      <c r="J15" s="11">
        <f>IF($E$3&lt;20,0,IF($E$3&lt;26,0.05,0.08))</f>
        <v>0</v>
      </c>
      <c r="K15" s="2">
        <f t="shared" si="0"/>
        <v>0</v>
      </c>
      <c r="M15" s="201"/>
      <c r="N15" s="202"/>
    </row>
    <row r="16" spans="1:14" ht="17.25">
      <c r="A16" s="211" t="s">
        <v>5</v>
      </c>
      <c r="B16" s="214">
        <f>B13*B19</f>
        <v>0</v>
      </c>
      <c r="C16" s="214">
        <f>C13*C19</f>
        <v>0</v>
      </c>
      <c r="D16" s="214">
        <f>D13*D19</f>
        <v>0</v>
      </c>
      <c r="E16" s="214">
        <f>E13*E19</f>
        <v>0</v>
      </c>
      <c r="F16" s="214">
        <f>F13*F19</f>
        <v>0</v>
      </c>
      <c r="G16" s="3"/>
      <c r="H16" s="51"/>
      <c r="I16" s="86">
        <v>8</v>
      </c>
      <c r="J16" s="12">
        <f>IF($E$3&lt;23,0,0.05)</f>
        <v>0</v>
      </c>
      <c r="K16" s="2">
        <f t="shared" si="0"/>
        <v>0</v>
      </c>
      <c r="M16" s="201"/>
      <c r="N16" s="202"/>
    </row>
    <row r="17" spans="1:14" ht="17.25">
      <c r="A17" s="212"/>
      <c r="B17" s="214"/>
      <c r="C17" s="214"/>
      <c r="D17" s="214"/>
      <c r="E17" s="214"/>
      <c r="F17" s="214"/>
      <c r="G17" s="3"/>
      <c r="H17" s="50"/>
      <c r="I17" s="86">
        <v>9</v>
      </c>
      <c r="J17" s="11">
        <f>IF($E$3&lt;26,0,0.05)</f>
        <v>0</v>
      </c>
      <c r="K17" s="2">
        <f t="shared" si="0"/>
        <v>0</v>
      </c>
      <c r="M17" s="201"/>
      <c r="N17" s="202"/>
    </row>
    <row r="18" spans="1:14" ht="18.75" customHeight="1" thickBot="1">
      <c r="A18" s="213"/>
      <c r="B18" s="215">
        <f>B16+C16+D16+E16+F16</f>
        <v>0</v>
      </c>
      <c r="C18" s="216"/>
      <c r="D18" s="216"/>
      <c r="E18" s="216"/>
      <c r="F18" s="217"/>
      <c r="G18" s="3"/>
      <c r="H18" s="50"/>
      <c r="I18" s="86">
        <v>10</v>
      </c>
      <c r="J18" s="11">
        <f>IF($E$3&lt;29,0,0.05)</f>
        <v>0</v>
      </c>
      <c r="K18" s="2">
        <f t="shared" si="0"/>
        <v>0</v>
      </c>
      <c r="M18" s="203"/>
      <c r="N18" s="204"/>
    </row>
    <row r="19" spans="2:13" ht="18" thickTop="1">
      <c r="B19" s="13">
        <f>$G$3/2</f>
        <v>0</v>
      </c>
      <c r="C19" s="13">
        <f>$G$3/2</f>
        <v>0</v>
      </c>
      <c r="D19" s="13">
        <f>$G$3/2</f>
        <v>0</v>
      </c>
      <c r="E19" s="13">
        <f>$G$3/2</f>
        <v>0</v>
      </c>
      <c r="F19" s="13">
        <f>$G$3/2</f>
        <v>0</v>
      </c>
      <c r="G19" s="3"/>
      <c r="J19" s="23">
        <f>SUM(J9:J18)</f>
        <v>1</v>
      </c>
      <c r="K19" s="24">
        <f>SUM(K9:K18)</f>
        <v>0</v>
      </c>
      <c r="M19" s="95"/>
    </row>
    <row r="20" spans="2:7" ht="9.75" customHeight="1" thickBot="1">
      <c r="B20" s="13"/>
      <c r="C20" s="7"/>
      <c r="D20" s="3"/>
      <c r="E20" s="3"/>
      <c r="F20" s="3"/>
      <c r="G20" s="3"/>
    </row>
    <row r="21" spans="2:5" ht="9" customHeight="1">
      <c r="B21" s="205" t="s">
        <v>19</v>
      </c>
      <c r="C21" s="206"/>
      <c r="D21" s="207"/>
      <c r="E21" s="3"/>
    </row>
    <row r="22" spans="2:4" ht="14.25" thickBot="1">
      <c r="B22" s="208"/>
      <c r="C22" s="209"/>
      <c r="D22" s="210"/>
    </row>
    <row r="23" spans="1:4" ht="13.5">
      <c r="A23" s="48"/>
      <c r="B23" s="48"/>
      <c r="C23" s="48"/>
      <c r="D23" s="48"/>
    </row>
    <row r="24" spans="1:5" ht="13.5">
      <c r="A24" s="48"/>
      <c r="B24" s="48"/>
      <c r="C24" s="49">
        <v>15</v>
      </c>
      <c r="D24" s="49">
        <f>Accueil!E23</f>
        <v>3</v>
      </c>
      <c r="E24" s="49" t="str">
        <f>Accueil!F23</f>
        <v>Triplette</v>
      </c>
    </row>
    <row r="25" spans="1:5" ht="13.5">
      <c r="A25" s="48"/>
      <c r="B25" s="48"/>
      <c r="C25" s="49">
        <f>Accueil!D24</f>
        <v>13.5</v>
      </c>
      <c r="D25" s="49">
        <f>Accueil!E24</f>
        <v>4</v>
      </c>
      <c r="E25" s="49" t="str">
        <f>Accueil!F24</f>
        <v>Doublette</v>
      </c>
    </row>
    <row r="26" spans="1:5" ht="13.5">
      <c r="A26" s="48"/>
      <c r="B26" s="48"/>
      <c r="C26" s="49">
        <f>Accueil!D25</f>
        <v>12</v>
      </c>
      <c r="D26" s="49">
        <f>Accueil!E25</f>
        <v>5</v>
      </c>
      <c r="E26" s="49"/>
    </row>
    <row r="27" spans="1:5" ht="13.5">
      <c r="A27" s="48"/>
      <c r="B27" s="48"/>
      <c r="C27" s="49">
        <f>Accueil!D26</f>
        <v>10</v>
      </c>
      <c r="D27" s="49">
        <f>Accueil!E26</f>
        <v>0</v>
      </c>
      <c r="E27" s="49"/>
    </row>
    <row r="28" spans="1:5" ht="13.5">
      <c r="A28" s="48">
        <v>12</v>
      </c>
      <c r="B28" s="48"/>
      <c r="C28" s="49">
        <f>Accueil!D27</f>
        <v>8</v>
      </c>
      <c r="D28" s="49">
        <f>Accueil!E27</f>
        <v>0</v>
      </c>
      <c r="E28" s="49"/>
    </row>
    <row r="29" spans="1:5" ht="13.5">
      <c r="A29" s="48">
        <v>13</v>
      </c>
      <c r="B29" s="48"/>
      <c r="C29" s="48"/>
      <c r="D29" s="48"/>
      <c r="E29" s="48"/>
    </row>
    <row r="30" spans="1:4" ht="13.5">
      <c r="A30" s="48">
        <v>14</v>
      </c>
      <c r="B30" s="48"/>
      <c r="C30" s="48"/>
      <c r="D30" s="48"/>
    </row>
    <row r="31" spans="1:4" ht="13.5">
      <c r="A31" s="48">
        <v>15</v>
      </c>
      <c r="B31" s="48"/>
      <c r="C31" s="48"/>
      <c r="D31" s="48"/>
    </row>
    <row r="32" spans="1:4" ht="13.5">
      <c r="A32" s="48">
        <v>16</v>
      </c>
      <c r="B32" s="48"/>
      <c r="C32" s="48"/>
      <c r="D32" s="48"/>
    </row>
    <row r="33" spans="1:4" ht="13.5">
      <c r="A33" s="48">
        <v>17</v>
      </c>
      <c r="B33" s="48"/>
      <c r="C33" s="48"/>
      <c r="D33" s="48"/>
    </row>
    <row r="34" spans="1:4" ht="13.5">
      <c r="A34" s="48">
        <v>18</v>
      </c>
      <c r="B34" s="48"/>
      <c r="C34" s="48"/>
      <c r="D34" s="48"/>
    </row>
    <row r="35" ht="13.5">
      <c r="A35" s="48">
        <v>19</v>
      </c>
    </row>
    <row r="36" ht="13.5">
      <c r="A36" s="48">
        <v>20</v>
      </c>
    </row>
    <row r="37" ht="13.5">
      <c r="A37" s="48">
        <v>21</v>
      </c>
    </row>
    <row r="38" ht="13.5">
      <c r="A38" s="48">
        <v>22</v>
      </c>
    </row>
    <row r="39" ht="13.5">
      <c r="A39" s="48">
        <v>23</v>
      </c>
    </row>
    <row r="40" ht="13.5">
      <c r="A40" s="48">
        <v>24</v>
      </c>
    </row>
    <row r="41" ht="13.5">
      <c r="A41" s="48">
        <v>25</v>
      </c>
    </row>
    <row r="42" ht="13.5">
      <c r="A42" s="48">
        <v>26</v>
      </c>
    </row>
    <row r="43" ht="13.5">
      <c r="A43" s="48">
        <v>27</v>
      </c>
    </row>
    <row r="44" ht="13.5">
      <c r="A44" s="48">
        <v>28</v>
      </c>
    </row>
    <row r="45" ht="13.5">
      <c r="A45" s="48">
        <v>29</v>
      </c>
    </row>
    <row r="46" ht="13.5">
      <c r="A46" s="48">
        <v>30</v>
      </c>
    </row>
    <row r="47" ht="13.5">
      <c r="A47" s="48">
        <v>31</v>
      </c>
    </row>
    <row r="48" ht="13.5">
      <c r="A48" s="48"/>
    </row>
  </sheetData>
  <sheetProtection password="F81A" sheet="1" objects="1" scenarios="1" selectLockedCells="1"/>
  <mergeCells count="38">
    <mergeCell ref="M8:N18"/>
    <mergeCell ref="B21:D22"/>
    <mergeCell ref="A16:A18"/>
    <mergeCell ref="B16:B17"/>
    <mergeCell ref="C16:C17"/>
    <mergeCell ref="D16:D17"/>
    <mergeCell ref="E16:E17"/>
    <mergeCell ref="F16:F17"/>
    <mergeCell ref="B18:F18"/>
    <mergeCell ref="A14:A15"/>
    <mergeCell ref="B14:B15"/>
    <mergeCell ref="C14:C15"/>
    <mergeCell ref="D14:D15"/>
    <mergeCell ref="E14:E15"/>
    <mergeCell ref="F14:F15"/>
    <mergeCell ref="A7:D7"/>
    <mergeCell ref="E7:F7"/>
    <mergeCell ref="A8:D8"/>
    <mergeCell ref="E8:F8"/>
    <mergeCell ref="B10:B12"/>
    <mergeCell ref="C10:C12"/>
    <mergeCell ref="D10:D12"/>
    <mergeCell ref="E10:E12"/>
    <mergeCell ref="F10:F12"/>
    <mergeCell ref="A4:D4"/>
    <mergeCell ref="E4:F4"/>
    <mergeCell ref="H4:I6"/>
    <mergeCell ref="J4:K6"/>
    <mergeCell ref="A5:D5"/>
    <mergeCell ref="E5:F5"/>
    <mergeCell ref="A6:D6"/>
    <mergeCell ref="E6:F6"/>
    <mergeCell ref="A2:D2"/>
    <mergeCell ref="E2:F2"/>
    <mergeCell ref="H2:I3"/>
    <mergeCell ref="J2:K3"/>
    <mergeCell ref="A3:D3"/>
    <mergeCell ref="E3:F3"/>
  </mergeCells>
  <conditionalFormatting sqref="I18:K18">
    <cfRule type="expression" priority="36" dxfId="435">
      <formula>$J$18=0</formula>
    </cfRule>
  </conditionalFormatting>
  <conditionalFormatting sqref="I17:K17">
    <cfRule type="expression" priority="35" dxfId="436">
      <formula>$J$17=0</formula>
    </cfRule>
  </conditionalFormatting>
  <conditionalFormatting sqref="I16:K16">
    <cfRule type="expression" priority="34" dxfId="436">
      <formula>$J$16=0</formula>
    </cfRule>
  </conditionalFormatting>
  <conditionalFormatting sqref="I15:K15">
    <cfRule type="expression" priority="33" dxfId="436">
      <formula>$J$15=0</formula>
    </cfRule>
  </conditionalFormatting>
  <conditionalFormatting sqref="I14:K14">
    <cfRule type="expression" priority="32" dxfId="436">
      <formula>$J$14=0</formula>
    </cfRule>
  </conditionalFormatting>
  <conditionalFormatting sqref="I13:K13">
    <cfRule type="expression" priority="31" dxfId="436">
      <formula>$J$13=0</formula>
    </cfRule>
  </conditionalFormatting>
  <conditionalFormatting sqref="I12:K12">
    <cfRule type="expression" priority="30" dxfId="436">
      <formula>$J$12=0</formula>
    </cfRule>
  </conditionalFormatting>
  <conditionalFormatting sqref="F16:F17">
    <cfRule type="expression" priority="29" dxfId="436">
      <formula>$F$13=0</formula>
    </cfRule>
  </conditionalFormatting>
  <conditionalFormatting sqref="F13:F15">
    <cfRule type="expression" priority="28" dxfId="436">
      <formula>$F$13=0</formula>
    </cfRule>
  </conditionalFormatting>
  <conditionalFormatting sqref="F10:F12">
    <cfRule type="expression" priority="27" dxfId="437">
      <formula>$F$13=0</formula>
    </cfRule>
  </conditionalFormatting>
  <conditionalFormatting sqref="B13:E15 I9:K18 H17:H18 H9:H15 F13">
    <cfRule type="expression" priority="26" dxfId="436">
      <formula>$H$4&lt;3</formula>
    </cfRule>
  </conditionalFormatting>
  <conditionalFormatting sqref="E8:F8 J19:K19">
    <cfRule type="expression" priority="24" dxfId="436">
      <formula>$H$4&gt;5</formula>
    </cfRule>
    <cfRule type="expression" priority="25" dxfId="436">
      <formula>$H$4&lt;3</formula>
    </cfRule>
  </conditionalFormatting>
  <conditionalFormatting sqref="B13:E15 I9:K18 F13">
    <cfRule type="expression" priority="23" dxfId="436">
      <formula>$H$4&gt;5</formula>
    </cfRule>
  </conditionalFormatting>
  <conditionalFormatting sqref="B18:F18 B16:E17">
    <cfRule type="expression" priority="22" dxfId="436">
      <formula>$H$4&lt;3</formula>
    </cfRule>
  </conditionalFormatting>
  <conditionalFormatting sqref="E7:F7">
    <cfRule type="expression" priority="20" dxfId="436">
      <formula>$H$4&gt;5</formula>
    </cfRule>
    <cfRule type="expression" priority="21" dxfId="436">
      <formula>$H$4&lt;3</formula>
    </cfRule>
  </conditionalFormatting>
  <conditionalFormatting sqref="B16:E17 B18:F18">
    <cfRule type="expression" priority="19" dxfId="436">
      <formula>$H$4&gt;5</formula>
    </cfRule>
  </conditionalFormatting>
  <conditionalFormatting sqref="E14:E15">
    <cfRule type="expression" priority="18" dxfId="436">
      <formula>$H$4=3</formula>
    </cfRule>
  </conditionalFormatting>
  <conditionalFormatting sqref="E16:E17">
    <cfRule type="expression" priority="17" dxfId="436">
      <formula>$H$4=3</formula>
    </cfRule>
  </conditionalFormatting>
  <conditionalFormatting sqref="E13">
    <cfRule type="expression" priority="16" dxfId="436">
      <formula>$H$4=3</formula>
    </cfRule>
  </conditionalFormatting>
  <conditionalFormatting sqref="E10:E12">
    <cfRule type="expression" priority="14" dxfId="437">
      <formula>$H$4&gt;5</formula>
    </cfRule>
    <cfRule type="expression" priority="15" dxfId="437">
      <formula>$H$4&lt;4</formula>
    </cfRule>
  </conditionalFormatting>
  <conditionalFormatting sqref="F13">
    <cfRule type="expression" priority="13" dxfId="436">
      <formula>$F$13=0</formula>
    </cfRule>
  </conditionalFormatting>
  <conditionalFormatting sqref="E13">
    <cfRule type="expression" priority="12" dxfId="436">
      <formula>$H$4&lt;3</formula>
    </cfRule>
  </conditionalFormatting>
  <conditionalFormatting sqref="E13">
    <cfRule type="expression" priority="11" dxfId="436">
      <formula>$H$4&gt;5</formula>
    </cfRule>
  </conditionalFormatting>
  <conditionalFormatting sqref="E13">
    <cfRule type="expression" priority="10" dxfId="436">
      <formula>$H$4=3</formula>
    </cfRule>
  </conditionalFormatting>
  <conditionalFormatting sqref="J18">
    <cfRule type="expression" priority="9" dxfId="435">
      <formula>$J$18=0</formula>
    </cfRule>
  </conditionalFormatting>
  <conditionalFormatting sqref="J17">
    <cfRule type="expression" priority="8" dxfId="436">
      <formula>$J$17=0</formula>
    </cfRule>
  </conditionalFormatting>
  <conditionalFormatting sqref="J16">
    <cfRule type="expression" priority="7" dxfId="436">
      <formula>$J$16=0</formula>
    </cfRule>
  </conditionalFormatting>
  <conditionalFormatting sqref="J15">
    <cfRule type="expression" priority="6" dxfId="436">
      <formula>$J$15=0</formula>
    </cfRule>
  </conditionalFormatting>
  <conditionalFormatting sqref="J14">
    <cfRule type="expression" priority="5" dxfId="436">
      <formula>$J$14=0</formula>
    </cfRule>
  </conditionalFormatting>
  <conditionalFormatting sqref="J13">
    <cfRule type="expression" priority="4" dxfId="436">
      <formula>$J$13=0</formula>
    </cfRule>
  </conditionalFormatting>
  <conditionalFormatting sqref="J12">
    <cfRule type="expression" priority="3" dxfId="436">
      <formula>$J$12=0</formula>
    </cfRule>
  </conditionalFormatting>
  <conditionalFormatting sqref="J9:J18">
    <cfRule type="expression" priority="2" dxfId="436">
      <formula>$H$4&lt;3</formula>
    </cfRule>
  </conditionalFormatting>
  <conditionalFormatting sqref="J9:J18">
    <cfRule type="expression" priority="1" dxfId="436">
      <formula>$H$4&gt;5</formula>
    </cfRule>
  </conditionalFormatting>
  <dataValidations count="4">
    <dataValidation operator="lessThan" allowBlank="1" showInputMessage="1" showErrorMessage="1" sqref="E3:F3"/>
    <dataValidation type="list" allowBlank="1" showInputMessage="1" showErrorMessage="1" errorTitle="3 4 5 " error="doublette ou triplette " sqref="J4:K6">
      <formula1>$E$24:$E$26</formula1>
    </dataValidation>
    <dataValidation type="list" allowBlank="1" showInputMessage="1" showErrorMessage="1" sqref="E2:F2">
      <formula1>$C$24:$C$28</formula1>
    </dataValidation>
    <dataValidation type="list" allowBlank="1" showInputMessage="1" showErrorMessage="1" errorTitle="3 4 5 " error="NOMBRE DE PARTIES 3 - 4 OU 5 " sqref="H4">
      <formula1>$D$24:$D$26</formula1>
    </dataValidation>
  </dataValidations>
  <hyperlinks>
    <hyperlink ref="B21:D22" location="Accueil!A1" display="#Accueil!A1"/>
  </hyperlinks>
  <printOptions horizontalCentered="1"/>
  <pageMargins left="0.11811023622047245" right="0.31496062992125984" top="0.35433070866141736" bottom="0.551181102362204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zoomScalePageLayoutView="0" workbookViewId="0" topLeftCell="A1">
      <selection activeCell="B21" sqref="B21:D22"/>
    </sheetView>
  </sheetViews>
  <sheetFormatPr defaultColWidth="11.00390625" defaultRowHeight="14.25"/>
  <cols>
    <col min="1" max="1" width="22.00390625" style="1" customWidth="1"/>
    <col min="2" max="6" width="10.625" style="1" customWidth="1"/>
    <col min="7" max="7" width="4.00390625" style="1" customWidth="1"/>
    <col min="8" max="8" width="22.375" style="1" customWidth="1"/>
    <col min="9" max="9" width="7.50390625" style="1" customWidth="1"/>
    <col min="10" max="10" width="7.25390625" style="1" customWidth="1"/>
    <col min="11" max="11" width="11.75390625" style="1" customWidth="1"/>
    <col min="12" max="16384" width="11.00390625" style="1" customWidth="1"/>
  </cols>
  <sheetData>
    <row r="1" spans="7:10" ht="19.5" customHeight="1" thickBot="1">
      <c r="G1" s="4"/>
      <c r="H1" s="4"/>
      <c r="I1" s="4"/>
      <c r="J1" s="4"/>
    </row>
    <row r="2" spans="1:11" ht="18.7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4" ht="18" customHeight="1" thickBot="1" thickTop="1">
      <c r="A3" s="159" t="s">
        <v>7</v>
      </c>
      <c r="B3" s="160"/>
      <c r="C3" s="160"/>
      <c r="D3" s="160"/>
      <c r="E3" s="169">
        <v>31</v>
      </c>
      <c r="F3" s="169"/>
      <c r="G3" s="28">
        <f>IF(_XLL.EST.IMPAIR($E$3),$E$3+1,$E$3)</f>
        <v>32</v>
      </c>
      <c r="H3" s="163"/>
      <c r="I3" s="164"/>
      <c r="J3" s="167"/>
      <c r="K3" s="168"/>
      <c r="L3" s="6"/>
      <c r="M3" s="6"/>
      <c r="N3" s="6"/>
    </row>
    <row r="4" spans="1:14" ht="18.75" customHeight="1" thickBot="1" thickTop="1">
      <c r="A4" s="184" t="s">
        <v>15</v>
      </c>
      <c r="B4" s="181"/>
      <c r="C4" s="181"/>
      <c r="D4" s="181"/>
      <c r="E4" s="185">
        <v>400</v>
      </c>
      <c r="F4" s="185"/>
      <c r="G4" s="16"/>
      <c r="H4" s="170">
        <v>5</v>
      </c>
      <c r="I4" s="171"/>
      <c r="J4" s="172" t="s">
        <v>16</v>
      </c>
      <c r="K4" s="173"/>
      <c r="L4" s="14"/>
      <c r="M4" s="14"/>
      <c r="N4" s="14"/>
    </row>
    <row r="5" spans="1:14" ht="18" customHeight="1" thickBot="1" thickTop="1">
      <c r="A5" s="178" t="s">
        <v>8</v>
      </c>
      <c r="B5" s="179"/>
      <c r="C5" s="179"/>
      <c r="D5" s="179"/>
      <c r="E5" s="180">
        <f>E2*E3+E4</f>
        <v>865</v>
      </c>
      <c r="F5" s="180"/>
      <c r="G5" s="20"/>
      <c r="H5" s="170"/>
      <c r="I5" s="171"/>
      <c r="J5" s="174"/>
      <c r="K5" s="175"/>
      <c r="L5" s="6"/>
      <c r="M5" s="6"/>
      <c r="N5" s="6"/>
    </row>
    <row r="6" spans="1:11" ht="13.5" customHeight="1" thickBot="1" thickTop="1">
      <c r="A6" s="181"/>
      <c r="B6" s="181"/>
      <c r="C6" s="181"/>
      <c r="D6" s="181"/>
      <c r="E6" s="182"/>
      <c r="F6" s="182"/>
      <c r="G6" s="20"/>
      <c r="H6" s="170"/>
      <c r="I6" s="171"/>
      <c r="J6" s="176"/>
      <c r="K6" s="177"/>
    </row>
    <row r="7" spans="1:10" ht="17.25" customHeight="1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240</v>
      </c>
      <c r="F7" s="190"/>
      <c r="G7" s="18"/>
      <c r="H7" s="3"/>
      <c r="I7" s="3"/>
      <c r="J7" s="3"/>
    </row>
    <row r="8" spans="1:11" ht="17.25">
      <c r="A8" s="191" t="s">
        <v>9</v>
      </c>
      <c r="B8" s="192"/>
      <c r="C8" s="192"/>
      <c r="D8" s="193"/>
      <c r="E8" s="194">
        <f>E5-E7</f>
        <v>625</v>
      </c>
      <c r="F8" s="195"/>
      <c r="G8" s="17"/>
      <c r="H8" s="26" t="s">
        <v>10</v>
      </c>
      <c r="I8" s="26" t="s">
        <v>6</v>
      </c>
      <c r="J8" s="27" t="s">
        <v>0</v>
      </c>
      <c r="K8" s="27" t="s">
        <v>11</v>
      </c>
    </row>
    <row r="9" spans="2:11" ht="18" customHeight="1">
      <c r="B9" s="5"/>
      <c r="C9" s="5"/>
      <c r="D9" s="6"/>
      <c r="G9" s="10"/>
      <c r="H9" s="50"/>
      <c r="I9" s="19">
        <v>1</v>
      </c>
      <c r="J9" s="11">
        <f>IF($E$3&lt;14,0.5,IF($E$3&lt;18,0.4,IF($E$3&lt;23,0.35,IF($E$3&lt;27,0.3,0.28))))</f>
        <v>0.28</v>
      </c>
      <c r="K9" s="2">
        <f>$E$8*J9</f>
        <v>175.00000000000003</v>
      </c>
    </row>
    <row r="10" spans="1:11" ht="18" customHeight="1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0"/>
      <c r="I10" s="19">
        <v>2</v>
      </c>
      <c r="J10" s="11">
        <f>IF($E$3&lt;14,0.3,IF($E$3&lt;18,0.3,IF($E$3&lt;27,0.24,0.21)))</f>
        <v>0.21</v>
      </c>
      <c r="K10" s="2">
        <f aca="true" t="shared" si="0" ref="K10:K18">$E$8*J10</f>
        <v>131.25</v>
      </c>
    </row>
    <row r="11" spans="1:11" ht="17.25">
      <c r="A11" s="31"/>
      <c r="B11" s="197"/>
      <c r="C11" s="183"/>
      <c r="D11" s="183"/>
      <c r="E11" s="183"/>
      <c r="F11" s="183"/>
      <c r="G11" s="9"/>
      <c r="H11" s="50"/>
      <c r="I11" s="19">
        <v>3</v>
      </c>
      <c r="J11" s="11">
        <f>IF($E$3&lt;18,0.2,IF($E$3&lt;30,0.16,0.14))</f>
        <v>0.14</v>
      </c>
      <c r="K11" s="2">
        <f t="shared" si="0"/>
        <v>87.50000000000001</v>
      </c>
    </row>
    <row r="12" spans="1:11" ht="17.25">
      <c r="A12" s="31"/>
      <c r="B12" s="198"/>
      <c r="C12" s="183"/>
      <c r="D12" s="183"/>
      <c r="E12" s="183"/>
      <c r="F12" s="183"/>
      <c r="G12" s="9"/>
      <c r="H12" s="50"/>
      <c r="I12" s="19">
        <v>4</v>
      </c>
      <c r="J12" s="11">
        <f>IF($E$3&lt;14,0,IF($E$3&lt;18,0.1,IF($E$3&lt;23,0.14,0.13)))</f>
        <v>0.13</v>
      </c>
      <c r="K12" s="2">
        <f t="shared" si="0"/>
        <v>81.25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0"/>
      <c r="I13" s="19">
        <v>5</v>
      </c>
      <c r="J13" s="11">
        <f>IF($E$3&lt;18,0,IF($E$3&lt;30,0.11,0.08))</f>
        <v>0.08</v>
      </c>
      <c r="K13" s="2">
        <f t="shared" si="0"/>
        <v>50</v>
      </c>
    </row>
    <row r="14" spans="1:11" ht="18" customHeight="1">
      <c r="A14" s="218" t="s">
        <v>14</v>
      </c>
      <c r="B14" s="186" t="str">
        <f>$G$3/2&amp;" équipes"</f>
        <v>16 équipes</v>
      </c>
      <c r="C14" s="186" t="str">
        <f>$G$3/2&amp;" équipes"</f>
        <v>16 équipes</v>
      </c>
      <c r="D14" s="186" t="str">
        <f>$G$3/2&amp;" équipes"</f>
        <v>16 équipes</v>
      </c>
      <c r="E14" s="186" t="str">
        <f>$G$3/2&amp;" équipes"</f>
        <v>16 équipes</v>
      </c>
      <c r="F14" s="186" t="str">
        <f>$G$3/2&amp;" équipes"</f>
        <v>16 équipes</v>
      </c>
      <c r="G14" s="8"/>
      <c r="H14" s="50"/>
      <c r="I14" s="19">
        <v>6</v>
      </c>
      <c r="J14" s="11">
        <f>IF($E$3&lt;23,0,IF($E$3&lt;29,0.06,0.06))</f>
        <v>0.06</v>
      </c>
      <c r="K14" s="2">
        <f t="shared" si="0"/>
        <v>37.5</v>
      </c>
    </row>
    <row r="15" spans="1:11" ht="17.25">
      <c r="A15" s="219"/>
      <c r="B15" s="187"/>
      <c r="C15" s="187"/>
      <c r="D15" s="187"/>
      <c r="E15" s="187"/>
      <c r="F15" s="187"/>
      <c r="G15" s="3"/>
      <c r="H15" s="50"/>
      <c r="I15" s="19">
        <v>7</v>
      </c>
      <c r="J15" s="11">
        <f>IF($E$3&lt;27,0,IF($E$3&lt;28,0.05,0.05))</f>
        <v>0.05</v>
      </c>
      <c r="K15" s="2">
        <f t="shared" si="0"/>
        <v>31.25</v>
      </c>
    </row>
    <row r="16" spans="1:11" ht="17.25">
      <c r="A16" s="211" t="s">
        <v>5</v>
      </c>
      <c r="B16" s="214">
        <f>B13*B19</f>
        <v>48</v>
      </c>
      <c r="C16" s="214">
        <f>C13*C19</f>
        <v>48</v>
      </c>
      <c r="D16" s="214">
        <f>D13*D19</f>
        <v>48</v>
      </c>
      <c r="E16" s="214">
        <f>E13*E19</f>
        <v>48</v>
      </c>
      <c r="F16" s="214">
        <f>F13*F19</f>
        <v>48</v>
      </c>
      <c r="G16" s="3"/>
      <c r="H16" s="51"/>
      <c r="I16" s="19">
        <v>8</v>
      </c>
      <c r="J16" s="12">
        <f>IF($E$3&lt;30,0,0.05)</f>
        <v>0.05</v>
      </c>
      <c r="K16" s="2">
        <f t="shared" si="0"/>
        <v>31.25</v>
      </c>
    </row>
    <row r="17" spans="1:11" ht="17.25">
      <c r="A17" s="212"/>
      <c r="B17" s="214"/>
      <c r="C17" s="214"/>
      <c r="D17" s="214"/>
      <c r="E17" s="214"/>
      <c r="F17" s="214"/>
      <c r="G17" s="3"/>
      <c r="H17" s="50"/>
      <c r="I17" s="19">
        <v>9</v>
      </c>
      <c r="J17" s="11"/>
      <c r="K17" s="2">
        <f t="shared" si="0"/>
        <v>0</v>
      </c>
    </row>
    <row r="18" spans="1:11" ht="18.75" customHeight="1">
      <c r="A18" s="213"/>
      <c r="B18" s="215">
        <f>B16+C16+D16+E16+F16</f>
        <v>240</v>
      </c>
      <c r="C18" s="216"/>
      <c r="D18" s="216"/>
      <c r="E18" s="216"/>
      <c r="F18" s="217"/>
      <c r="G18" s="3"/>
      <c r="H18" s="50"/>
      <c r="I18" s="19">
        <v>10</v>
      </c>
      <c r="J18" s="11"/>
      <c r="K18" s="2">
        <f t="shared" si="0"/>
        <v>0</v>
      </c>
    </row>
    <row r="19" spans="2:11" ht="17.25">
      <c r="B19" s="13">
        <f>$G$3/2</f>
        <v>16</v>
      </c>
      <c r="C19" s="13">
        <f>$G$3/2</f>
        <v>16</v>
      </c>
      <c r="D19" s="13">
        <f>$G$3/2</f>
        <v>16</v>
      </c>
      <c r="E19" s="13">
        <f>$G$3/2</f>
        <v>16</v>
      </c>
      <c r="F19" s="13">
        <f>$G$3/2</f>
        <v>16</v>
      </c>
      <c r="G19" s="3"/>
      <c r="J19" s="23">
        <f>SUM(J9:J18)</f>
        <v>1</v>
      </c>
      <c r="K19" s="24">
        <f>SUM(K9:K18)</f>
        <v>625</v>
      </c>
    </row>
    <row r="20" spans="2:7" ht="9.75" customHeight="1" thickBot="1">
      <c r="B20" s="13"/>
      <c r="C20" s="7"/>
      <c r="D20" s="3"/>
      <c r="E20" s="3"/>
      <c r="F20" s="3"/>
      <c r="G20" s="3"/>
    </row>
    <row r="21" spans="2:5" ht="9" customHeight="1">
      <c r="B21" s="205" t="s">
        <v>19</v>
      </c>
      <c r="C21" s="206"/>
      <c r="D21" s="207"/>
      <c r="E21" s="3"/>
    </row>
    <row r="22" spans="2:4" ht="14.25" thickBot="1">
      <c r="B22" s="208"/>
      <c r="C22" s="209"/>
      <c r="D22" s="210"/>
    </row>
    <row r="23" spans="1:4" ht="13.5">
      <c r="A23" s="48"/>
      <c r="B23" s="48"/>
      <c r="C23" s="48"/>
      <c r="D23" s="48"/>
    </row>
    <row r="24" spans="1:5" ht="13.5">
      <c r="A24" s="48"/>
      <c r="B24" s="48"/>
      <c r="C24" s="49">
        <v>15</v>
      </c>
      <c r="D24" s="49">
        <f>Accueil!E23</f>
        <v>3</v>
      </c>
      <c r="E24" s="49" t="str">
        <f>Accueil!F23</f>
        <v>Triplette</v>
      </c>
    </row>
    <row r="25" spans="1:5" ht="13.5">
      <c r="A25" s="48"/>
      <c r="B25" s="48"/>
      <c r="C25" s="49">
        <f>Accueil!D24</f>
        <v>13.5</v>
      </c>
      <c r="D25" s="49">
        <f>Accueil!E24</f>
        <v>4</v>
      </c>
      <c r="E25" s="49" t="str">
        <f>Accueil!F24</f>
        <v>Doublette</v>
      </c>
    </row>
    <row r="26" spans="1:5" ht="13.5">
      <c r="A26" s="48"/>
      <c r="B26" s="48"/>
      <c r="C26" s="49">
        <f>Accueil!D25</f>
        <v>12</v>
      </c>
      <c r="D26" s="49">
        <f>Accueil!E25</f>
        <v>5</v>
      </c>
      <c r="E26" s="49"/>
    </row>
    <row r="27" spans="1:5" ht="13.5">
      <c r="A27" s="48"/>
      <c r="B27" s="48"/>
      <c r="C27" s="49">
        <f>Accueil!D26</f>
        <v>10</v>
      </c>
      <c r="D27" s="49">
        <f>Accueil!E26</f>
        <v>0</v>
      </c>
      <c r="E27" s="49"/>
    </row>
    <row r="28" spans="1:5" ht="13.5">
      <c r="A28" s="48">
        <v>12</v>
      </c>
      <c r="B28" s="48"/>
      <c r="C28" s="49">
        <f>Accueil!D27</f>
        <v>8</v>
      </c>
      <c r="D28" s="49">
        <f>Accueil!E27</f>
        <v>0</v>
      </c>
      <c r="E28" s="49"/>
    </row>
    <row r="29" spans="1:5" ht="13.5">
      <c r="A29" s="48">
        <v>13</v>
      </c>
      <c r="B29" s="48"/>
      <c r="C29" s="48"/>
      <c r="D29" s="48"/>
      <c r="E29" s="48"/>
    </row>
    <row r="30" spans="1:4" ht="13.5">
      <c r="A30" s="48">
        <v>14</v>
      </c>
      <c r="B30" s="48"/>
      <c r="C30" s="48"/>
      <c r="D30" s="48"/>
    </row>
    <row r="31" spans="1:4" ht="13.5">
      <c r="A31" s="48">
        <v>15</v>
      </c>
      <c r="B31" s="48"/>
      <c r="C31" s="48"/>
      <c r="D31" s="48"/>
    </row>
    <row r="32" spans="1:4" ht="13.5">
      <c r="A32" s="48">
        <v>16</v>
      </c>
      <c r="B32" s="48"/>
      <c r="C32" s="48"/>
      <c r="D32" s="48"/>
    </row>
    <row r="33" spans="1:4" ht="13.5">
      <c r="A33" s="48">
        <v>17</v>
      </c>
      <c r="B33" s="48"/>
      <c r="C33" s="48"/>
      <c r="D33" s="48"/>
    </row>
    <row r="34" spans="1:4" ht="13.5">
      <c r="A34" s="48">
        <v>18</v>
      </c>
      <c r="B34" s="48"/>
      <c r="C34" s="48"/>
      <c r="D34" s="48"/>
    </row>
    <row r="35" ht="13.5">
      <c r="A35" s="48">
        <v>19</v>
      </c>
    </row>
    <row r="36" ht="13.5">
      <c r="A36" s="48">
        <v>20</v>
      </c>
    </row>
    <row r="37" ht="13.5">
      <c r="A37" s="48">
        <v>21</v>
      </c>
    </row>
    <row r="38" ht="13.5">
      <c r="A38" s="48">
        <v>22</v>
      </c>
    </row>
    <row r="39" ht="13.5">
      <c r="A39" s="48">
        <v>23</v>
      </c>
    </row>
    <row r="40" ht="13.5">
      <c r="A40" s="48">
        <v>24</v>
      </c>
    </row>
    <row r="41" ht="13.5">
      <c r="A41" s="48">
        <v>25</v>
      </c>
    </row>
    <row r="42" ht="13.5">
      <c r="A42" s="48">
        <v>26</v>
      </c>
    </row>
    <row r="43" ht="13.5">
      <c r="A43" s="48">
        <v>27</v>
      </c>
    </row>
    <row r="44" ht="13.5">
      <c r="A44" s="48">
        <v>28</v>
      </c>
    </row>
    <row r="45" ht="13.5">
      <c r="A45" s="48">
        <v>29</v>
      </c>
    </row>
    <row r="46" ht="13.5">
      <c r="A46" s="48">
        <v>30</v>
      </c>
    </row>
    <row r="47" ht="13.5">
      <c r="A47" s="48">
        <v>31</v>
      </c>
    </row>
    <row r="48" ht="13.5">
      <c r="A48" s="48"/>
    </row>
  </sheetData>
  <sheetProtection password="F81A" sheet="1" selectLockedCells="1"/>
  <mergeCells count="37">
    <mergeCell ref="J2:K3"/>
    <mergeCell ref="J4:K6"/>
    <mergeCell ref="A16:A18"/>
    <mergeCell ref="F10:F12"/>
    <mergeCell ref="F14:F15"/>
    <mergeCell ref="F16:F17"/>
    <mergeCell ref="B18:F18"/>
    <mergeCell ref="E6:F6"/>
    <mergeCell ref="E7:F7"/>
    <mergeCell ref="E8:F8"/>
    <mergeCell ref="B10:B12"/>
    <mergeCell ref="C10:C12"/>
    <mergeCell ref="D10:D12"/>
    <mergeCell ref="E10:E12"/>
    <mergeCell ref="C16:C17"/>
    <mergeCell ref="D16:D17"/>
    <mergeCell ref="E14:E15"/>
    <mergeCell ref="H2:I3"/>
    <mergeCell ref="H4:I6"/>
    <mergeCell ref="A7:D7"/>
    <mergeCell ref="A8:D8"/>
    <mergeCell ref="B16:B17"/>
    <mergeCell ref="A6:D6"/>
    <mergeCell ref="A14:A15"/>
    <mergeCell ref="B14:B15"/>
    <mergeCell ref="C14:C15"/>
    <mergeCell ref="D14:D15"/>
    <mergeCell ref="B21:D22"/>
    <mergeCell ref="E3:F3"/>
    <mergeCell ref="E5:F5"/>
    <mergeCell ref="A2:D2"/>
    <mergeCell ref="A3:D3"/>
    <mergeCell ref="A5:D5"/>
    <mergeCell ref="A4:D4"/>
    <mergeCell ref="E4:F4"/>
    <mergeCell ref="E2:F2"/>
    <mergeCell ref="E16:E17"/>
  </mergeCells>
  <conditionalFormatting sqref="I18:K18">
    <cfRule type="expression" priority="44" dxfId="435">
      <formula>$J$18=0</formula>
    </cfRule>
  </conditionalFormatting>
  <conditionalFormatting sqref="I17:K17">
    <cfRule type="expression" priority="43" dxfId="436">
      <formula>$J$17=0</formula>
    </cfRule>
  </conditionalFormatting>
  <conditionalFormatting sqref="I16:K16">
    <cfRule type="expression" priority="42" dxfId="436">
      <formula>$J$16=0</formula>
    </cfRule>
  </conditionalFormatting>
  <conditionalFormatting sqref="I15:K15">
    <cfRule type="expression" priority="41" dxfId="436">
      <formula>$J$15=0</formula>
    </cfRule>
  </conditionalFormatting>
  <conditionalFormatting sqref="I14:K14">
    <cfRule type="expression" priority="40" dxfId="436">
      <formula>$J$14=0</formula>
    </cfRule>
  </conditionalFormatting>
  <conditionalFormatting sqref="I13:K13">
    <cfRule type="expression" priority="39" dxfId="436">
      <formula>$J$13=0</formula>
    </cfRule>
  </conditionalFormatting>
  <conditionalFormatting sqref="I12:K12">
    <cfRule type="expression" priority="38" dxfId="436">
      <formula>$J$12=0</formula>
    </cfRule>
  </conditionalFormatting>
  <conditionalFormatting sqref="F16:F17">
    <cfRule type="expression" priority="37" dxfId="436">
      <formula>$F$13=0</formula>
    </cfRule>
  </conditionalFormatting>
  <conditionalFormatting sqref="F13:F15">
    <cfRule type="expression" priority="36" dxfId="436">
      <formula>$F$13=0</formula>
    </cfRule>
  </conditionalFormatting>
  <conditionalFormatting sqref="F10:F12">
    <cfRule type="expression" priority="34" dxfId="437">
      <formula>$F$13=0</formula>
    </cfRule>
  </conditionalFormatting>
  <conditionalFormatting sqref="B13:E15 I9:K18 H17:H18 H9:H15 C13:F13">
    <cfRule type="expression" priority="33" dxfId="436">
      <formula>$H$4&lt;3</formula>
    </cfRule>
  </conditionalFormatting>
  <conditionalFormatting sqref="E8:F8 J19:K19">
    <cfRule type="expression" priority="12" dxfId="436">
      <formula>$H$4&gt;5</formula>
    </cfRule>
    <cfRule type="expression" priority="29" dxfId="436">
      <formula>$H$4&lt;3</formula>
    </cfRule>
  </conditionalFormatting>
  <conditionalFormatting sqref="B13:E15 I9:K18 C13:F13">
    <cfRule type="expression" priority="19" dxfId="436">
      <formula>$H$4&gt;5</formula>
    </cfRule>
  </conditionalFormatting>
  <conditionalFormatting sqref="B18:F18 B16:E17">
    <cfRule type="expression" priority="51" dxfId="436">
      <formula>$H$4&lt;3</formula>
    </cfRule>
  </conditionalFormatting>
  <conditionalFormatting sqref="E7:F7">
    <cfRule type="expression" priority="53" dxfId="436">
      <formula>$H$4&gt;5</formula>
    </cfRule>
    <cfRule type="expression" priority="55" dxfId="436">
      <formula>$H$4&lt;3</formula>
    </cfRule>
  </conditionalFormatting>
  <conditionalFormatting sqref="B16:E17 B18:F18">
    <cfRule type="expression" priority="61" dxfId="436">
      <formula>$H$4&gt;5</formula>
    </cfRule>
  </conditionalFormatting>
  <conditionalFormatting sqref="E14:E15">
    <cfRule type="expression" priority="9" dxfId="436">
      <formula>$H$4=3</formula>
    </cfRule>
  </conditionalFormatting>
  <conditionalFormatting sqref="E16:E17">
    <cfRule type="expression" priority="8" dxfId="436">
      <formula>$H$4=3</formula>
    </cfRule>
  </conditionalFormatting>
  <conditionalFormatting sqref="E13">
    <cfRule type="expression" priority="7" dxfId="436">
      <formula>$H$4=3</formula>
    </cfRule>
  </conditionalFormatting>
  <conditionalFormatting sqref="E10:E12">
    <cfRule type="expression" priority="5" dxfId="437">
      <formula>$H$4&gt;5</formula>
    </cfRule>
    <cfRule type="expression" priority="6" dxfId="437">
      <formula>$H$4&lt;4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type="list" allowBlank="1" showInputMessage="1" showErrorMessage="1" errorTitle="3 4 5 " error="NOMBRE DE PARTIES 3 - 4 OU 5 " sqref="H4">
      <formula1>$D$24:$D$26</formula1>
    </dataValidation>
    <dataValidation type="list" allowBlank="1" showInputMessage="1" showErrorMessage="1" sqref="E2:F2">
      <formula1>$C$24:$C$28</formula1>
    </dataValidation>
    <dataValidation type="list" allowBlank="1" showInputMessage="1" showErrorMessage="1" errorTitle="3 4 5 " error="doublette ou triplette " sqref="J4:K6">
      <formula1>$E$24:$E$26</formula1>
    </dataValidation>
    <dataValidation type="list" operator="lessThan" allowBlank="1" showInputMessage="1" showErrorMessage="1" sqref="E3:F3">
      <formula1>$A$28:$A$47</formula1>
    </dataValidation>
  </dataValidations>
  <hyperlinks>
    <hyperlink ref="B21:D22" location="Accueil!A1" display="#Accueil!A1"/>
  </hyperlinks>
  <printOptions horizontalCentered="1" verticalCentered="1"/>
  <pageMargins left="0.11811023622047245" right="0.11811023622047245" top="0.15748031496062992" bottom="0.15748031496062992" header="0.5118110236220472" footer="0.11811023622047245"/>
  <pageSetup orientation="landscape" paperSize="9" r:id="rId1"/>
  <headerFooter>
    <oddHeader>&amp;C&amp;"Arial,Gras"&amp;18&amp;A</oddHeader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6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9.75" customHeight="1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33</v>
      </c>
      <c r="F3" s="169"/>
      <c r="G3" s="28">
        <f>IF(_XLL.EST.IMPAIR($E$3),$E$3+1,$E$3)</f>
        <v>34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16</v>
      </c>
      <c r="K4" s="173"/>
    </row>
    <row r="5" spans="1:11" ht="19.5" customHeight="1" thickBot="1" thickTop="1">
      <c r="A5" s="178" t="s">
        <v>8</v>
      </c>
      <c r="B5" s="179"/>
      <c r="C5" s="179"/>
      <c r="D5" s="179"/>
      <c r="E5" s="180">
        <f>E2*E3+E4</f>
        <v>895</v>
      </c>
      <c r="F5" s="180"/>
      <c r="G5" s="20"/>
      <c r="H5" s="170"/>
      <c r="I5" s="171"/>
      <c r="J5" s="174"/>
      <c r="K5" s="175"/>
    </row>
    <row r="6" spans="1:11" ht="13.5" customHeight="1" thickBot="1" thickTop="1">
      <c r="A6" s="181"/>
      <c r="B6" s="181"/>
      <c r="C6" s="181"/>
      <c r="D6" s="181"/>
      <c r="E6" s="182"/>
      <c r="F6" s="182"/>
      <c r="G6" s="20"/>
      <c r="H6" s="170"/>
      <c r="I6" s="171"/>
      <c r="J6" s="176"/>
      <c r="K6" s="177"/>
    </row>
    <row r="7" spans="1:7" ht="18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255</v>
      </c>
      <c r="F7" s="190"/>
      <c r="G7" s="18"/>
    </row>
    <row r="8" spans="1:7" ht="17.25">
      <c r="A8" s="191" t="s">
        <v>9</v>
      </c>
      <c r="B8" s="192"/>
      <c r="C8" s="192"/>
      <c r="D8" s="193"/>
      <c r="E8" s="194">
        <f>E5-E7</f>
        <v>640</v>
      </c>
      <c r="F8" s="195"/>
      <c r="G8" s="17"/>
    </row>
    <row r="9" spans="1:11" ht="17.25">
      <c r="A9" s="1"/>
      <c r="B9" s="5"/>
      <c r="C9" s="5"/>
      <c r="D9" s="6"/>
      <c r="E9" s="1"/>
      <c r="F9" s="1"/>
      <c r="G9" s="10"/>
      <c r="H9" s="29" t="s">
        <v>10</v>
      </c>
      <c r="I9" s="29" t="s">
        <v>6</v>
      </c>
      <c r="J9" s="30" t="s">
        <v>0</v>
      </c>
      <c r="K9" s="30" t="s">
        <v>11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5">
        <v>1</v>
      </c>
      <c r="J10" s="38">
        <v>0.2</v>
      </c>
      <c r="K10" s="39">
        <f>$E$8*J10</f>
        <v>128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5">
        <v>2</v>
      </c>
      <c r="J11" s="38">
        <v>0.16</v>
      </c>
      <c r="K11" s="39">
        <f aca="true" t="shared" si="0" ref="K11:K17">$E$8*J11</f>
        <v>102.4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5">
        <v>3</v>
      </c>
      <c r="J12" s="38">
        <v>0.14</v>
      </c>
      <c r="K12" s="39">
        <f t="shared" si="0"/>
        <v>89.60000000000001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4</v>
      </c>
      <c r="J13" s="38">
        <v>0.12</v>
      </c>
      <c r="K13" s="39">
        <f t="shared" si="0"/>
        <v>76.8</v>
      </c>
    </row>
    <row r="14" spans="1:11" ht="17.25">
      <c r="A14" s="218" t="s">
        <v>14</v>
      </c>
      <c r="B14" s="186" t="str">
        <f>$G$3/2&amp;" équipes"</f>
        <v>17 équipes</v>
      </c>
      <c r="C14" s="186" t="str">
        <f>$G$3/2&amp;" équipes"</f>
        <v>17 équipes</v>
      </c>
      <c r="D14" s="186" t="str">
        <f>$G$3/2&amp;" équipes"</f>
        <v>17 équipes</v>
      </c>
      <c r="E14" s="186" t="str">
        <f>$G$3/2&amp;" équipes"</f>
        <v>17 équipes</v>
      </c>
      <c r="F14" s="186" t="str">
        <f>$G$3/2&amp;" équipes"</f>
        <v>17 équipes</v>
      </c>
      <c r="G14" s="8"/>
      <c r="H14" s="52"/>
      <c r="I14" s="35">
        <v>5</v>
      </c>
      <c r="J14" s="38">
        <v>0.12</v>
      </c>
      <c r="K14" s="39">
        <f t="shared" si="0"/>
        <v>76.8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5">
        <v>6</v>
      </c>
      <c r="J15" s="38">
        <v>0.1</v>
      </c>
      <c r="K15" s="39">
        <f t="shared" si="0"/>
        <v>64</v>
      </c>
    </row>
    <row r="16" spans="1:11" ht="17.25">
      <c r="A16" s="211" t="s">
        <v>5</v>
      </c>
      <c r="B16" s="214">
        <f>B13*B19</f>
        <v>51</v>
      </c>
      <c r="C16" s="214">
        <f>C13*C19</f>
        <v>51</v>
      </c>
      <c r="D16" s="214">
        <f>D13*D19</f>
        <v>51</v>
      </c>
      <c r="E16" s="214">
        <f>E13*E19</f>
        <v>51</v>
      </c>
      <c r="F16" s="214">
        <f>F13*F19</f>
        <v>51</v>
      </c>
      <c r="G16" s="3"/>
      <c r="H16" s="52"/>
      <c r="I16" s="35">
        <v>7</v>
      </c>
      <c r="J16" s="38">
        <v>0.09</v>
      </c>
      <c r="K16" s="39">
        <f t="shared" si="0"/>
        <v>57.599999999999994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5">
        <v>8</v>
      </c>
      <c r="J17" s="38">
        <v>0.07</v>
      </c>
      <c r="K17" s="39">
        <f t="shared" si="0"/>
        <v>44.800000000000004</v>
      </c>
    </row>
    <row r="18" spans="1:11" ht="17.25">
      <c r="A18" s="213"/>
      <c r="B18" s="215">
        <f>B16+C16+D16+E16+F16</f>
        <v>255</v>
      </c>
      <c r="C18" s="216"/>
      <c r="D18" s="216"/>
      <c r="E18" s="216"/>
      <c r="F18" s="217"/>
      <c r="G18" s="3"/>
      <c r="J18" s="40">
        <f>SUM(J10:J17)</f>
        <v>1</v>
      </c>
      <c r="K18" s="41">
        <f>SUM(K10:K17)</f>
        <v>640</v>
      </c>
    </row>
    <row r="19" spans="2:7" ht="18" thickBot="1">
      <c r="B19" s="13">
        <f>$G$3/2</f>
        <v>17</v>
      </c>
      <c r="C19" s="13">
        <f>$G$3/2</f>
        <v>17</v>
      </c>
      <c r="D19" s="13">
        <f>$G$3/2</f>
        <v>17</v>
      </c>
      <c r="E19" s="13">
        <f>$G$3/2</f>
        <v>17</v>
      </c>
      <c r="F19" s="13">
        <f>$G$3/2</f>
        <v>17</v>
      </c>
      <c r="G19" s="3"/>
    </row>
    <row r="20" spans="1:7" ht="17.25">
      <c r="A20" s="47">
        <v>32</v>
      </c>
      <c r="B20" s="205" t="s">
        <v>19</v>
      </c>
      <c r="C20" s="206"/>
      <c r="D20" s="207"/>
      <c r="G20" s="3"/>
    </row>
    <row r="21" spans="1:7" ht="14.25" thickBot="1">
      <c r="A21" s="47">
        <v>33</v>
      </c>
      <c r="B21" s="208"/>
      <c r="C21" s="209"/>
      <c r="D21" s="210"/>
      <c r="G21" s="1"/>
    </row>
    <row r="22" spans="1:7" ht="13.5">
      <c r="A22" s="47">
        <v>34</v>
      </c>
      <c r="G22" s="1"/>
    </row>
    <row r="23" spans="1:6" ht="13.5">
      <c r="A23" s="57"/>
      <c r="B23" s="57"/>
      <c r="C23" s="57"/>
      <c r="D23" s="47"/>
      <c r="E23" s="47"/>
      <c r="F23" s="47"/>
    </row>
    <row r="24" spans="1:6" ht="13.5">
      <c r="A24" s="57"/>
      <c r="B24" s="57"/>
      <c r="C24" s="48">
        <f>'moins 32'!C24</f>
        <v>15</v>
      </c>
      <c r="D24" s="48">
        <f>'moins 32'!D24</f>
        <v>3</v>
      </c>
      <c r="E24" s="48" t="str">
        <f>'moins 32'!E24</f>
        <v>Triplette</v>
      </c>
      <c r="F24" s="47"/>
    </row>
    <row r="25" spans="1:6" ht="13.5">
      <c r="A25" s="57"/>
      <c r="B25" s="57"/>
      <c r="C25" s="48">
        <f>'moins 32'!C25</f>
        <v>13.5</v>
      </c>
      <c r="D25" s="48">
        <f>'moins 32'!D25</f>
        <v>4</v>
      </c>
      <c r="E25" s="48" t="str">
        <f>'moins 32'!E25</f>
        <v>Doublette</v>
      </c>
      <c r="F25" s="47"/>
    </row>
    <row r="26" spans="1:6" ht="13.5">
      <c r="A26" s="57"/>
      <c r="B26" s="57"/>
      <c r="C26" s="48">
        <f>'moins 32'!C26</f>
        <v>12</v>
      </c>
      <c r="D26" s="48">
        <f>'moins 32'!D26</f>
        <v>5</v>
      </c>
      <c r="E26" s="47"/>
      <c r="F26" s="47"/>
    </row>
    <row r="27" spans="1:6" ht="13.5">
      <c r="A27" s="57"/>
      <c r="B27" s="57"/>
      <c r="C27" s="48">
        <f>'moins 32'!C27</f>
        <v>10</v>
      </c>
      <c r="D27" s="48">
        <f>'moins 32'!D27</f>
        <v>0</v>
      </c>
      <c r="E27" s="47"/>
      <c r="F27" s="47"/>
    </row>
    <row r="28" spans="1:6" ht="13.5">
      <c r="A28" s="57"/>
      <c r="B28" s="57"/>
      <c r="C28" s="56">
        <f>'moins 32'!C28</f>
        <v>8</v>
      </c>
      <c r="D28" s="48"/>
      <c r="E28" s="47"/>
      <c r="F28" s="47"/>
    </row>
    <row r="29" spans="1:6" ht="13.5">
      <c r="A29" s="57"/>
      <c r="B29" s="57"/>
      <c r="C29" s="57"/>
      <c r="D29" s="47"/>
      <c r="E29" s="47"/>
      <c r="F29" s="47"/>
    </row>
    <row r="30" spans="1:3" ht="13.5">
      <c r="A30" s="57"/>
      <c r="B30" s="57"/>
      <c r="C30" s="57"/>
    </row>
    <row r="31" spans="1:3" ht="13.5">
      <c r="A31" s="57"/>
      <c r="B31" s="57"/>
      <c r="C31" s="57"/>
    </row>
    <row r="32" spans="1:3" ht="13.5">
      <c r="A32" s="57"/>
      <c r="B32" s="57"/>
      <c r="C32" s="57"/>
    </row>
  </sheetData>
  <sheetProtection password="F81A" sheet="1" selectLockedCells="1"/>
  <mergeCells count="37">
    <mergeCell ref="F14:F15"/>
    <mergeCell ref="J4:K6"/>
    <mergeCell ref="A8:D8"/>
    <mergeCell ref="E8:F8"/>
    <mergeCell ref="B10:B12"/>
    <mergeCell ref="C10:C12"/>
    <mergeCell ref="D10:D12"/>
    <mergeCell ref="E5:F5"/>
    <mergeCell ref="A6:D6"/>
    <mergeCell ref="E6:F6"/>
    <mergeCell ref="C16:C17"/>
    <mergeCell ref="D16:D17"/>
    <mergeCell ref="E16:E17"/>
    <mergeCell ref="F16:F17"/>
    <mergeCell ref="B18:F18"/>
    <mergeCell ref="A14:A15"/>
    <mergeCell ref="B14:B15"/>
    <mergeCell ref="C14:C15"/>
    <mergeCell ref="D14:D15"/>
    <mergeCell ref="E14:E15"/>
    <mergeCell ref="J2:K3"/>
    <mergeCell ref="H4:I6"/>
    <mergeCell ref="B20:D21"/>
    <mergeCell ref="A2:D2"/>
    <mergeCell ref="E2:F2"/>
    <mergeCell ref="A3:D3"/>
    <mergeCell ref="E3:F3"/>
    <mergeCell ref="A4:D4"/>
    <mergeCell ref="A16:A18"/>
    <mergeCell ref="B16:B17"/>
    <mergeCell ref="E4:F4"/>
    <mergeCell ref="E10:E12"/>
    <mergeCell ref="F10:F12"/>
    <mergeCell ref="A5:D5"/>
    <mergeCell ref="E7:F7"/>
    <mergeCell ref="H2:I3"/>
    <mergeCell ref="A7:D7"/>
  </mergeCells>
  <conditionalFormatting sqref="F13:F17">
    <cfRule type="expression" priority="28" dxfId="436">
      <formula>$F$13=0</formula>
    </cfRule>
  </conditionalFormatting>
  <conditionalFormatting sqref="F10:F12">
    <cfRule type="expression" priority="26" dxfId="437">
      <formula>$F$13=0</formula>
    </cfRule>
  </conditionalFormatting>
  <conditionalFormatting sqref="K10:K17 B18:F18 B13:E17">
    <cfRule type="expression" priority="25" dxfId="436">
      <formula>$H$4&lt;3</formula>
    </cfRule>
  </conditionalFormatting>
  <conditionalFormatting sqref="E7:F8">
    <cfRule type="expression" priority="23" dxfId="436">
      <formula>$H$4&gt;5</formula>
    </cfRule>
    <cfRule type="expression" priority="24" dxfId="436">
      <formula>$H$4&lt;3</formula>
    </cfRule>
  </conditionalFormatting>
  <conditionalFormatting sqref="K10:K17 B13:E17 B18:F18">
    <cfRule type="expression" priority="22" dxfId="436">
      <formula>$H$4&gt;5</formula>
    </cfRule>
  </conditionalFormatting>
  <conditionalFormatting sqref="E13:E17">
    <cfRule type="expression" priority="15" dxfId="436">
      <formula>$H$4=3</formula>
    </cfRule>
  </conditionalFormatting>
  <conditionalFormatting sqref="E10:E12">
    <cfRule type="expression" priority="11" dxfId="437">
      <formula>$H$4&gt;5</formula>
    </cfRule>
    <cfRule type="expression" priority="12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errorStyle="information" type="list" allowBlank="1" showInputMessage="1" showErrorMessage="1" error="13.50 OU 12 EUROS PAR TRIPLETTE" sqref="E2:F2">
      <formula1>$C$24:$C$28</formula1>
    </dataValidation>
    <dataValidation type="list" allowBlank="1" showInputMessage="1" showErrorMessage="1" errorTitle="3 4 5 " error="NOMBRE DE PARTIES 3 - 4 OU 5 " sqref="H4">
      <formula1>$D$24:$D$26</formula1>
    </dataValidation>
    <dataValidation type="list" allowBlank="1" showInputMessage="1" showErrorMessage="1" sqref="E3:F3">
      <formula1>$A$20:$A$23</formula1>
    </dataValidation>
    <dataValidation type="list" allowBlank="1" showInputMessage="1" showErrorMessage="1" errorTitle="3 4 5 " error="doublette ou triplette " sqref="J4:K6">
      <formula1>$E$24:$E$26</formula1>
    </dataValidation>
  </dataValidations>
  <hyperlinks>
    <hyperlink ref="B20:D21" location="Accueil!A1" display="#Accueil!A1"/>
  </hyperlinks>
  <printOptions horizontalCentered="1" verticalCentered="1"/>
  <pageMargins left="0.1968503937007874" right="0.11811023622047245" top="0.15748031496062992" bottom="0.15748031496062992" header="0.5118110236220472" footer="0.11811023622047245"/>
  <pageSetup orientation="landscape" paperSize="9" r:id="rId1"/>
  <headerFooter>
    <oddHeader>&amp;C&amp;"Arial,Gras"&amp;18&amp;F</oddHeader>
    <oddFooter>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  <col min="11" max="11" width="11.125" style="0" bestFit="1" customWidth="1"/>
  </cols>
  <sheetData>
    <row r="1" ht="7.5" customHeight="1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37</v>
      </c>
      <c r="F3" s="169"/>
      <c r="G3" s="28">
        <f>IF(_XLL.EST.IMPAIR($E$3),$E$3+1,$E$3)</f>
        <v>38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38</v>
      </c>
      <c r="K4" s="173"/>
    </row>
    <row r="5" spans="1:11" ht="19.5" customHeight="1" thickBot="1" thickTop="1">
      <c r="A5" s="221" t="s">
        <v>8</v>
      </c>
      <c r="B5" s="221"/>
      <c r="C5" s="221"/>
      <c r="D5" s="221"/>
      <c r="E5" s="180">
        <f>E2*E3+E4</f>
        <v>955</v>
      </c>
      <c r="F5" s="180"/>
      <c r="G5" s="20"/>
      <c r="H5" s="170"/>
      <c r="I5" s="171"/>
      <c r="J5" s="174"/>
      <c r="K5" s="175"/>
    </row>
    <row r="6" spans="1:11" ht="15" customHeight="1" thickBot="1" thickTop="1">
      <c r="A6" s="224"/>
      <c r="B6" s="224"/>
      <c r="C6" s="224"/>
      <c r="D6" s="224"/>
      <c r="E6" s="225"/>
      <c r="F6" s="225"/>
      <c r="G6" s="20"/>
      <c r="H6" s="170"/>
      <c r="I6" s="171"/>
      <c r="J6" s="176"/>
      <c r="K6" s="177"/>
    </row>
    <row r="7" spans="1:7" ht="18" thickTop="1">
      <c r="A7" s="223" t="str">
        <f>IF(H4=4," PAIEMENT DES 4 PARTIES",IF(H4=3,"PAIEMENT DES 3 PARTIES",IF(H4=5,"PAIEMENT DES 5 PARTIES","")))</f>
        <v>PAIEMENT DES 5 PARTIES</v>
      </c>
      <c r="B7" s="223"/>
      <c r="C7" s="223"/>
      <c r="D7" s="223"/>
      <c r="E7" s="222">
        <f>B18</f>
        <v>285</v>
      </c>
      <c r="F7" s="222"/>
      <c r="G7" s="18"/>
    </row>
    <row r="8" spans="1:7" ht="17.25">
      <c r="A8" s="191" t="s">
        <v>9</v>
      </c>
      <c r="B8" s="192"/>
      <c r="C8" s="192"/>
      <c r="D8" s="193"/>
      <c r="E8" s="194">
        <f>E5-E7</f>
        <v>670</v>
      </c>
      <c r="F8" s="195"/>
      <c r="G8" s="17"/>
    </row>
    <row r="9" spans="1:11" ht="17.25">
      <c r="A9" s="1"/>
      <c r="B9" s="5"/>
      <c r="C9" s="5"/>
      <c r="D9" s="6"/>
      <c r="E9" s="1"/>
      <c r="F9" s="1"/>
      <c r="G9" s="10"/>
      <c r="H9" s="29" t="s">
        <v>10</v>
      </c>
      <c r="I9" s="29" t="s">
        <v>6</v>
      </c>
      <c r="J9" s="30" t="s">
        <v>0</v>
      </c>
      <c r="K9" s="30" t="s">
        <v>11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6">
        <v>1</v>
      </c>
      <c r="J10" s="38">
        <v>0.2</v>
      </c>
      <c r="K10" s="39">
        <f>$E$8*J10</f>
        <v>134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6">
        <v>2</v>
      </c>
      <c r="J11" s="38">
        <v>0.16</v>
      </c>
      <c r="K11" s="39">
        <f aca="true" t="shared" si="0" ref="K11:K18">$E$8*J11</f>
        <v>107.2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6">
        <v>3</v>
      </c>
      <c r="J12" s="38">
        <v>0.14</v>
      </c>
      <c r="K12" s="39">
        <f t="shared" si="0"/>
        <v>93.80000000000001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6">
        <v>4</v>
      </c>
      <c r="J13" s="38">
        <v>0.12</v>
      </c>
      <c r="K13" s="39">
        <f t="shared" si="0"/>
        <v>80.39999999999999</v>
      </c>
    </row>
    <row r="14" spans="1:11" ht="17.25">
      <c r="A14" s="218" t="s">
        <v>14</v>
      </c>
      <c r="B14" s="186" t="str">
        <f>$G$3/2&amp;" équipes"</f>
        <v>19 équipes</v>
      </c>
      <c r="C14" s="186" t="str">
        <f>$G$3/2&amp;" équipes"</f>
        <v>19 équipes</v>
      </c>
      <c r="D14" s="186" t="str">
        <f>$G$3/2&amp;" équipes"</f>
        <v>19 équipes</v>
      </c>
      <c r="E14" s="186" t="str">
        <f>$G$3/2&amp;" équipes"</f>
        <v>19 équipes</v>
      </c>
      <c r="F14" s="186" t="str">
        <f>$G$3/2&amp;" équipes"</f>
        <v>19 équipes</v>
      </c>
      <c r="G14" s="8"/>
      <c r="H14" s="52"/>
      <c r="I14" s="36">
        <v>5</v>
      </c>
      <c r="J14" s="38">
        <v>0.11</v>
      </c>
      <c r="K14" s="39">
        <f t="shared" si="0"/>
        <v>73.7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6">
        <v>6</v>
      </c>
      <c r="J15" s="38">
        <v>0.1</v>
      </c>
      <c r="K15" s="39">
        <f t="shared" si="0"/>
        <v>67</v>
      </c>
    </row>
    <row r="16" spans="1:11" ht="17.25">
      <c r="A16" s="211" t="s">
        <v>5</v>
      </c>
      <c r="B16" s="214">
        <f>B13*B19</f>
        <v>57</v>
      </c>
      <c r="C16" s="214">
        <f>C13*C19</f>
        <v>57</v>
      </c>
      <c r="D16" s="214">
        <f>D13*D19</f>
        <v>57</v>
      </c>
      <c r="E16" s="214">
        <f>E13*E19</f>
        <v>57</v>
      </c>
      <c r="F16" s="214">
        <f>F13*F19</f>
        <v>57</v>
      </c>
      <c r="G16" s="3"/>
      <c r="H16" s="52"/>
      <c r="I16" s="36">
        <v>7</v>
      </c>
      <c r="J16" s="38">
        <v>0.08</v>
      </c>
      <c r="K16" s="39">
        <f t="shared" si="0"/>
        <v>53.6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6">
        <v>8</v>
      </c>
      <c r="J17" s="38">
        <v>0.05</v>
      </c>
      <c r="K17" s="39">
        <f t="shared" si="0"/>
        <v>33.5</v>
      </c>
    </row>
    <row r="18" spans="1:11" ht="17.25">
      <c r="A18" s="213"/>
      <c r="B18" s="215">
        <f>B16+C16+D16+E16+F16</f>
        <v>285</v>
      </c>
      <c r="C18" s="216"/>
      <c r="D18" s="216"/>
      <c r="E18" s="216"/>
      <c r="F18" s="217"/>
      <c r="G18" s="3"/>
      <c r="H18" s="52"/>
      <c r="I18" s="36">
        <v>9</v>
      </c>
      <c r="J18" s="38">
        <v>0.04</v>
      </c>
      <c r="K18" s="39">
        <f t="shared" si="0"/>
        <v>26.8</v>
      </c>
    </row>
    <row r="19" spans="2:11" ht="18" thickBot="1">
      <c r="B19" s="13">
        <f>$G$3/2</f>
        <v>19</v>
      </c>
      <c r="C19" s="13">
        <f>$G$3/2</f>
        <v>19</v>
      </c>
      <c r="D19" s="13">
        <f>$G$3/2</f>
        <v>19</v>
      </c>
      <c r="E19" s="13">
        <f>$G$3/2</f>
        <v>19</v>
      </c>
      <c r="F19" s="13">
        <f>$G$3/2</f>
        <v>19</v>
      </c>
      <c r="G19" s="3"/>
      <c r="J19" s="40">
        <f>SUM(J10:J18)</f>
        <v>1</v>
      </c>
      <c r="K19" s="41">
        <f>SUM(K10:K18)</f>
        <v>669.9999999999999</v>
      </c>
    </row>
    <row r="20" spans="2:7" ht="17.25">
      <c r="B20" s="205" t="s">
        <v>19</v>
      </c>
      <c r="C20" s="206"/>
      <c r="D20" s="207"/>
      <c r="G20" s="3"/>
    </row>
    <row r="21" spans="2:7" ht="14.25" thickBot="1">
      <c r="B21" s="208"/>
      <c r="C21" s="209"/>
      <c r="D21" s="210"/>
      <c r="G21" s="1"/>
    </row>
    <row r="22" spans="3:7" ht="13.5">
      <c r="C22" s="75"/>
      <c r="G22" s="1"/>
    </row>
    <row r="23" ht="13.5">
      <c r="C23" s="75"/>
    </row>
    <row r="24" spans="1:5" ht="13.5">
      <c r="A24" s="47">
        <v>35</v>
      </c>
      <c r="C24" s="48">
        <f>'moins 32'!C24</f>
        <v>15</v>
      </c>
      <c r="D24" s="48">
        <f>'moins 32'!D24</f>
        <v>3</v>
      </c>
      <c r="E24" s="48" t="str">
        <f>'moins 32'!E24</f>
        <v>Triplette</v>
      </c>
    </row>
    <row r="25" spans="1:5" ht="13.5">
      <c r="A25" s="47">
        <v>36</v>
      </c>
      <c r="C25" s="48">
        <f>'moins 32'!C25</f>
        <v>13.5</v>
      </c>
      <c r="D25" s="48">
        <f>'moins 32'!D25</f>
        <v>4</v>
      </c>
      <c r="E25" s="48" t="str">
        <f>'moins 32'!E25</f>
        <v>Doublette</v>
      </c>
    </row>
    <row r="26" spans="1:5" ht="13.5">
      <c r="A26" s="47">
        <v>37</v>
      </c>
      <c r="C26" s="48">
        <f>'moins 32'!C26</f>
        <v>12</v>
      </c>
      <c r="D26" s="48">
        <f>'moins 32'!D26</f>
        <v>5</v>
      </c>
      <c r="E26" s="47"/>
    </row>
    <row r="27" spans="1:5" ht="13.5">
      <c r="A27" s="47">
        <v>38</v>
      </c>
      <c r="C27" s="48">
        <f>'moins 32'!C27</f>
        <v>10</v>
      </c>
      <c r="D27" s="48">
        <f>'moins 32'!D27</f>
        <v>0</v>
      </c>
      <c r="E27" s="75"/>
    </row>
    <row r="28" spans="1:5" ht="13.5">
      <c r="A28" s="57"/>
      <c r="C28" s="48">
        <f>'moins 32'!C28</f>
        <v>8</v>
      </c>
      <c r="D28" s="48"/>
      <c r="E28" s="75"/>
    </row>
    <row r="29" spans="3:5" ht="13.5">
      <c r="C29" s="75"/>
      <c r="E29" s="75"/>
    </row>
    <row r="30" ht="13.5">
      <c r="C30" s="75"/>
    </row>
    <row r="31" ht="13.5">
      <c r="C31" s="75"/>
    </row>
  </sheetData>
  <sheetProtection password="F81A" sheet="1" selectLockedCells="1"/>
  <mergeCells count="37">
    <mergeCell ref="F14:F15"/>
    <mergeCell ref="J4:K6"/>
    <mergeCell ref="A8:D8"/>
    <mergeCell ref="E8:F8"/>
    <mergeCell ref="B10:B12"/>
    <mergeCell ref="C10:C12"/>
    <mergeCell ref="D10:D12"/>
    <mergeCell ref="E5:F5"/>
    <mergeCell ref="A6:D6"/>
    <mergeCell ref="E6:F6"/>
    <mergeCell ref="C16:C17"/>
    <mergeCell ref="D16:D17"/>
    <mergeCell ref="E16:E17"/>
    <mergeCell ref="F16:F17"/>
    <mergeCell ref="B18:F18"/>
    <mergeCell ref="A14:A15"/>
    <mergeCell ref="B14:B15"/>
    <mergeCell ref="C14:C15"/>
    <mergeCell ref="D14:D15"/>
    <mergeCell ref="E14:E15"/>
    <mergeCell ref="J2:K3"/>
    <mergeCell ref="H4:I6"/>
    <mergeCell ref="B20:D21"/>
    <mergeCell ref="A2:D2"/>
    <mergeCell ref="E2:F2"/>
    <mergeCell ref="A3:D3"/>
    <mergeCell ref="E3:F3"/>
    <mergeCell ref="A4:D4"/>
    <mergeCell ref="A16:A18"/>
    <mergeCell ref="B16:B17"/>
    <mergeCell ref="E4:F4"/>
    <mergeCell ref="E10:E12"/>
    <mergeCell ref="F10:F12"/>
    <mergeCell ref="A5:D5"/>
    <mergeCell ref="E7:F7"/>
    <mergeCell ref="H2:I3"/>
    <mergeCell ref="A7:D7"/>
  </mergeCells>
  <conditionalFormatting sqref="F13:F17">
    <cfRule type="expression" priority="28" dxfId="436">
      <formula>$F$13=0</formula>
    </cfRule>
  </conditionalFormatting>
  <conditionalFormatting sqref="F10:F12">
    <cfRule type="expression" priority="26" dxfId="437">
      <formula>$F$13=0</formula>
    </cfRule>
  </conditionalFormatting>
  <conditionalFormatting sqref="B18:F18 B13:E17 K10:K18">
    <cfRule type="expression" priority="25" dxfId="436">
      <formula>$H$4&lt;3</formula>
    </cfRule>
  </conditionalFormatting>
  <conditionalFormatting sqref="E7:F8">
    <cfRule type="expression" priority="23" dxfId="436">
      <formula>$H$4&gt;5</formula>
    </cfRule>
    <cfRule type="expression" priority="24" dxfId="436">
      <formula>$H$4&lt;3</formula>
    </cfRule>
  </conditionalFormatting>
  <conditionalFormatting sqref="B13:E17 B18:F18 K10:K18">
    <cfRule type="expression" priority="22" dxfId="436">
      <formula>$H$4&gt;5</formula>
    </cfRule>
  </conditionalFormatting>
  <conditionalFormatting sqref="E6:F6">
    <cfRule type="expression" priority="17" dxfId="438">
      <formula>$H$4&gt;5</formula>
    </cfRule>
    <cfRule type="expression" priority="18" dxfId="438">
      <formula>$H$4&lt;3</formula>
    </cfRule>
  </conditionalFormatting>
  <conditionalFormatting sqref="E13:E17">
    <cfRule type="expression" priority="15" dxfId="436">
      <formula>$H$4=3</formula>
    </cfRule>
  </conditionalFormatting>
  <conditionalFormatting sqref="E10:E12">
    <cfRule type="expression" priority="11" dxfId="437">
      <formula>$H$4&gt;5</formula>
    </cfRule>
    <cfRule type="expression" priority="12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type="list" allowBlank="1" showInputMessage="1" showErrorMessage="1" errorTitle="3 4 5 " error="NOMBRE DE PARTIES 3 - 4 OU 5 " sqref="H4">
      <formula1>$D$24:$D$26</formula1>
    </dataValidation>
    <dataValidation errorStyle="warning" type="list" allowBlank="1" showInputMessage="1" showErrorMessage="1" error="13.50  OU 12 EUROS PAR TRIPLETTE" sqref="E2:F2">
      <formula1>$C$24:$C$28</formula1>
    </dataValidation>
    <dataValidation type="list" allowBlank="1" showInputMessage="1" showErrorMessage="1" sqref="E3:F3">
      <formula1>$A$24:$A$28</formula1>
    </dataValidation>
    <dataValidation type="list" allowBlank="1" showInputMessage="1" showErrorMessage="1" errorTitle="3 4 5 " error="doublette ou triplette " sqref="J4:K6">
      <formula1>$E$24:$E$26</formula1>
    </dataValidation>
  </dataValidations>
  <hyperlinks>
    <hyperlink ref="B20:D21" location="Accueil!A1" display="#Accueil!A1"/>
  </hyperlinks>
  <printOptions horizontalCentered="1" verticalCentered="1"/>
  <pageMargins left="0.11811023622047245" right="0.11811023622047245" top="0.15748031496062992" bottom="0.15748031496062992" header="0.5118110236220472" footer="0.11811023622047245"/>
  <pageSetup orientation="landscape" paperSize="9" r:id="rId1"/>
  <headerFooter>
    <oddHeader>&amp;C&amp;"Arial,Gras"&amp;18&amp;F</oddHeader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2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6.75" customHeight="1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40</v>
      </c>
      <c r="F3" s="169"/>
      <c r="G3" s="28">
        <f>IF(_XLL.EST.IMPAIR($E$3),$E$3+1,$E$3)</f>
        <v>40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16</v>
      </c>
      <c r="K4" s="173"/>
    </row>
    <row r="5" spans="1:11" ht="19.5" customHeight="1" thickBot="1" thickTop="1">
      <c r="A5" s="178" t="s">
        <v>8</v>
      </c>
      <c r="B5" s="179"/>
      <c r="C5" s="179"/>
      <c r="D5" s="179"/>
      <c r="E5" s="180">
        <f>E2*E3+E4</f>
        <v>1000</v>
      </c>
      <c r="F5" s="180"/>
      <c r="G5" s="20"/>
      <c r="H5" s="170"/>
      <c r="I5" s="171"/>
      <c r="J5" s="174"/>
      <c r="K5" s="175"/>
    </row>
    <row r="6" spans="1:11" ht="19.5" customHeight="1" thickBot="1" thickTop="1">
      <c r="A6" s="181"/>
      <c r="B6" s="181"/>
      <c r="C6" s="181"/>
      <c r="D6" s="181"/>
      <c r="E6" s="182"/>
      <c r="F6" s="182"/>
      <c r="G6" s="20"/>
      <c r="H6" s="170"/>
      <c r="I6" s="171"/>
      <c r="J6" s="176"/>
      <c r="K6" s="177"/>
    </row>
    <row r="7" spans="1:7" ht="18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300</v>
      </c>
      <c r="F7" s="190"/>
      <c r="G7" s="18"/>
    </row>
    <row r="8" spans="1:7" ht="17.25">
      <c r="A8" s="191" t="s">
        <v>9</v>
      </c>
      <c r="B8" s="192"/>
      <c r="C8" s="192"/>
      <c r="D8" s="193"/>
      <c r="E8" s="194">
        <f>E5-E7</f>
        <v>700</v>
      </c>
      <c r="F8" s="195"/>
      <c r="G8" s="17"/>
    </row>
    <row r="9" spans="1:11" ht="17.25">
      <c r="A9" s="1"/>
      <c r="B9" s="5"/>
      <c r="C9" s="5"/>
      <c r="D9" s="6"/>
      <c r="E9" s="1"/>
      <c r="F9" s="1"/>
      <c r="G9" s="10"/>
      <c r="H9" s="29" t="s">
        <v>10</v>
      </c>
      <c r="I9" s="29" t="s">
        <v>6</v>
      </c>
      <c r="J9" s="30" t="s">
        <v>0</v>
      </c>
      <c r="K9" s="30" t="s">
        <v>11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5">
        <v>1</v>
      </c>
      <c r="J10" s="38">
        <v>0.19</v>
      </c>
      <c r="K10" s="39">
        <f>$E$8*J10</f>
        <v>133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5">
        <v>2</v>
      </c>
      <c r="J11" s="38">
        <v>0.17</v>
      </c>
      <c r="K11" s="39">
        <f aca="true" t="shared" si="0" ref="K11:K19">$E$8*J11</f>
        <v>119.00000000000001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5">
        <v>3</v>
      </c>
      <c r="J12" s="38">
        <v>0.14</v>
      </c>
      <c r="K12" s="39">
        <f t="shared" si="0"/>
        <v>98.00000000000001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4</v>
      </c>
      <c r="J13" s="38">
        <v>0.11</v>
      </c>
      <c r="K13" s="39">
        <f t="shared" si="0"/>
        <v>77</v>
      </c>
    </row>
    <row r="14" spans="1:11" ht="17.25">
      <c r="A14" s="218" t="s">
        <v>14</v>
      </c>
      <c r="B14" s="186" t="str">
        <f>$G$3/2&amp;" équipes"</f>
        <v>20 équipes</v>
      </c>
      <c r="C14" s="186" t="str">
        <f>$G$3/2&amp;" équipes"</f>
        <v>20 équipes</v>
      </c>
      <c r="D14" s="186" t="str">
        <f>$G$3/2&amp;" équipes"</f>
        <v>20 équipes</v>
      </c>
      <c r="E14" s="186" t="str">
        <f>$G$3/2&amp;" équipes"</f>
        <v>20 équipes</v>
      </c>
      <c r="F14" s="186" t="str">
        <f>$G$3/2&amp;" équipes"</f>
        <v>20 équipes</v>
      </c>
      <c r="G14" s="8"/>
      <c r="H14" s="52"/>
      <c r="I14" s="35">
        <v>5</v>
      </c>
      <c r="J14" s="38">
        <v>0.1</v>
      </c>
      <c r="K14" s="39">
        <f t="shared" si="0"/>
        <v>70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5">
        <v>6</v>
      </c>
      <c r="J15" s="38">
        <v>0.09</v>
      </c>
      <c r="K15" s="39">
        <f t="shared" si="0"/>
        <v>63</v>
      </c>
    </row>
    <row r="16" spans="1:11" ht="17.25">
      <c r="A16" s="211" t="s">
        <v>5</v>
      </c>
      <c r="B16" s="214">
        <f>B13*B19</f>
        <v>60</v>
      </c>
      <c r="C16" s="214">
        <f>C13*C19</f>
        <v>60</v>
      </c>
      <c r="D16" s="214">
        <f>D13*D19</f>
        <v>60</v>
      </c>
      <c r="E16" s="214">
        <f>E13*E19</f>
        <v>60</v>
      </c>
      <c r="F16" s="214">
        <f>F13*F19</f>
        <v>60</v>
      </c>
      <c r="G16" s="3"/>
      <c r="H16" s="52"/>
      <c r="I16" s="35">
        <v>7</v>
      </c>
      <c r="J16" s="38">
        <v>0.07</v>
      </c>
      <c r="K16" s="39">
        <f t="shared" si="0"/>
        <v>49.00000000000001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5">
        <v>8</v>
      </c>
      <c r="J17" s="38">
        <v>0.05</v>
      </c>
      <c r="K17" s="39">
        <f t="shared" si="0"/>
        <v>35</v>
      </c>
    </row>
    <row r="18" spans="1:11" ht="17.25">
      <c r="A18" s="213"/>
      <c r="B18" s="215">
        <f>B16+C16+D16+E16+F16</f>
        <v>300</v>
      </c>
      <c r="C18" s="216"/>
      <c r="D18" s="216"/>
      <c r="E18" s="216"/>
      <c r="F18" s="217"/>
      <c r="G18" s="3"/>
      <c r="H18" s="52"/>
      <c r="I18" s="35">
        <v>9</v>
      </c>
      <c r="J18" s="38">
        <v>0.04</v>
      </c>
      <c r="K18" s="39">
        <f t="shared" si="0"/>
        <v>28</v>
      </c>
    </row>
    <row r="19" spans="2:11" ht="18" thickBot="1">
      <c r="B19" s="13">
        <f>$G$3/2</f>
        <v>20</v>
      </c>
      <c r="C19" s="13">
        <f>$G$3/2</f>
        <v>20</v>
      </c>
      <c r="D19" s="13">
        <f>$G$3/2</f>
        <v>20</v>
      </c>
      <c r="E19" s="13">
        <f>$G$3/2</f>
        <v>20</v>
      </c>
      <c r="F19" s="13">
        <f>$G$3/2</f>
        <v>20</v>
      </c>
      <c r="G19" s="3"/>
      <c r="H19" s="52"/>
      <c r="I19" s="37">
        <v>10</v>
      </c>
      <c r="J19" s="38">
        <v>0.04</v>
      </c>
      <c r="K19" s="39">
        <f t="shared" si="0"/>
        <v>28</v>
      </c>
    </row>
    <row r="20" spans="2:11" ht="17.25">
      <c r="B20" s="205" t="s">
        <v>19</v>
      </c>
      <c r="C20" s="206"/>
      <c r="D20" s="207"/>
      <c r="G20" s="3"/>
      <c r="J20" s="40">
        <f>SUM(J9:J19)</f>
        <v>1</v>
      </c>
      <c r="K20" s="41">
        <f>SUM(K10:K19)</f>
        <v>700</v>
      </c>
    </row>
    <row r="21" spans="2:7" ht="14.25" thickBot="1">
      <c r="B21" s="208"/>
      <c r="C21" s="209"/>
      <c r="D21" s="210"/>
      <c r="G21" s="1"/>
    </row>
    <row r="22" ht="13.5">
      <c r="G22" s="1"/>
    </row>
    <row r="23" spans="1:3" ht="13.5">
      <c r="A23" s="76"/>
      <c r="C23" s="75"/>
    </row>
    <row r="24" spans="1:6" ht="13.5">
      <c r="A24" s="77">
        <v>39</v>
      </c>
      <c r="C24" s="48">
        <f>'moins 32'!C24</f>
        <v>15</v>
      </c>
      <c r="D24" s="48">
        <f>'moins 32'!D24</f>
        <v>3</v>
      </c>
      <c r="E24" s="48" t="str">
        <f>'moins 32'!E24</f>
        <v>Triplette</v>
      </c>
      <c r="F24" s="47"/>
    </row>
    <row r="25" spans="1:6" ht="13.5">
      <c r="A25" s="77">
        <v>40</v>
      </c>
      <c r="C25" s="48">
        <f>'moins 32'!C25</f>
        <v>13.5</v>
      </c>
      <c r="D25" s="48">
        <f>'moins 32'!D25</f>
        <v>4</v>
      </c>
      <c r="E25" s="48" t="str">
        <f>'moins 32'!E25</f>
        <v>Doublette</v>
      </c>
      <c r="F25" s="47"/>
    </row>
    <row r="26" spans="1:6" ht="13.5">
      <c r="A26" s="77">
        <v>41</v>
      </c>
      <c r="C26" s="48">
        <f>'moins 32'!C26</f>
        <v>12</v>
      </c>
      <c r="D26" s="48">
        <f>'moins 32'!D26</f>
        <v>5</v>
      </c>
      <c r="E26" s="47"/>
      <c r="F26" s="47"/>
    </row>
    <row r="27" spans="1:6" ht="13.5">
      <c r="A27" s="77">
        <v>42</v>
      </c>
      <c r="C27" s="48">
        <f>'moins 32'!C27</f>
        <v>10</v>
      </c>
      <c r="D27" s="48">
        <f>'moins 32'!D27</f>
        <v>0</v>
      </c>
      <c r="E27" s="47"/>
      <c r="F27" s="47"/>
    </row>
    <row r="28" spans="1:6" ht="13.5">
      <c r="A28" s="76"/>
      <c r="C28" s="48">
        <f>'moins 32'!C28</f>
        <v>8</v>
      </c>
      <c r="D28" s="48"/>
      <c r="E28" s="47"/>
      <c r="F28" s="47"/>
    </row>
    <row r="29" spans="1:5" ht="13.5">
      <c r="A29" s="76"/>
      <c r="C29" s="48"/>
      <c r="D29" s="56"/>
      <c r="E29" s="57"/>
    </row>
    <row r="30" ht="13.5">
      <c r="A30" s="76"/>
    </row>
    <row r="31" ht="13.5">
      <c r="A31" s="76"/>
    </row>
    <row r="32" ht="13.5">
      <c r="A32" s="76"/>
    </row>
  </sheetData>
  <sheetProtection password="F81A" sheet="1" selectLockedCells="1"/>
  <mergeCells count="37">
    <mergeCell ref="H2:I3"/>
    <mergeCell ref="J2:K3"/>
    <mergeCell ref="H4:I6"/>
    <mergeCell ref="J4:K6"/>
    <mergeCell ref="A16:A18"/>
    <mergeCell ref="B16:B17"/>
    <mergeCell ref="C16:C17"/>
    <mergeCell ref="D16:D17"/>
    <mergeCell ref="E16:E17"/>
    <mergeCell ref="F16:F17"/>
    <mergeCell ref="D10:D12"/>
    <mergeCell ref="E10:E12"/>
    <mergeCell ref="F10:F12"/>
    <mergeCell ref="C14:C15"/>
    <mergeCell ref="D14:D15"/>
    <mergeCell ref="E14:E15"/>
    <mergeCell ref="F14:F15"/>
    <mergeCell ref="E5:F5"/>
    <mergeCell ref="A6:D6"/>
    <mergeCell ref="E6:F6"/>
    <mergeCell ref="B18:F18"/>
    <mergeCell ref="A14:A15"/>
    <mergeCell ref="B14:B15"/>
    <mergeCell ref="A8:D8"/>
    <mergeCell ref="E8:F8"/>
    <mergeCell ref="B10:B12"/>
    <mergeCell ref="C10:C12"/>
    <mergeCell ref="A2:D2"/>
    <mergeCell ref="E2:F2"/>
    <mergeCell ref="A3:D3"/>
    <mergeCell ref="E3:F3"/>
    <mergeCell ref="B20:D21"/>
    <mergeCell ref="A7:D7"/>
    <mergeCell ref="E7:F7"/>
    <mergeCell ref="A4:D4"/>
    <mergeCell ref="E4:F4"/>
    <mergeCell ref="A5:D5"/>
  </mergeCells>
  <conditionalFormatting sqref="F13:F17">
    <cfRule type="expression" priority="21" dxfId="436">
      <formula>$F$13=0</formula>
    </cfRule>
  </conditionalFormatting>
  <conditionalFormatting sqref="F10:F12">
    <cfRule type="expression" priority="20" dxfId="437">
      <formula>$F$13=0</formula>
    </cfRule>
  </conditionalFormatting>
  <conditionalFormatting sqref="B18:F18 B13:E17 K10:K19">
    <cfRule type="expression" priority="19" dxfId="436">
      <formula>$H$4&lt;3</formula>
    </cfRule>
  </conditionalFormatting>
  <conditionalFormatting sqref="E7:F8">
    <cfRule type="expression" priority="17" dxfId="436">
      <formula>$H$4&gt;5</formula>
    </cfRule>
    <cfRule type="expression" priority="18" dxfId="436">
      <formula>$H$4&lt;3</formula>
    </cfRule>
  </conditionalFormatting>
  <conditionalFormatting sqref="B13:E17 B18:F18 K10:K19">
    <cfRule type="expression" priority="16" dxfId="436">
      <formula>$H$4&gt;5</formula>
    </cfRule>
  </conditionalFormatting>
  <conditionalFormatting sqref="E13:E17">
    <cfRule type="expression" priority="13" dxfId="436">
      <formula>$H$4=3</formula>
    </cfRule>
  </conditionalFormatting>
  <conditionalFormatting sqref="E10:E12">
    <cfRule type="expression" priority="11" dxfId="437">
      <formula>$H$4&gt;5</formula>
    </cfRule>
    <cfRule type="expression" priority="12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errorStyle="warning" type="list" allowBlank="1" showInputMessage="1" showErrorMessage="1" error="13.50  OU 12 EUROS PAR TRIPLETTE" sqref="E2:F2">
      <formula1>$C$24:$C$28</formula1>
    </dataValidation>
    <dataValidation type="list" allowBlank="1" showInputMessage="1" showErrorMessage="1" errorTitle="3 4 5 " error="NOMBRE DE PARTIES 3 - 4 OU 5 " sqref="H4">
      <formula1>$D$24:$D$26</formula1>
    </dataValidation>
    <dataValidation type="list" allowBlank="1" showInputMessage="1" showErrorMessage="1" sqref="E3:F3">
      <formula1>$A$24:$A$28</formula1>
    </dataValidation>
    <dataValidation type="list" allowBlank="1" showInputMessage="1" showErrorMessage="1" errorTitle="3 4 5 " error="doublette ou triplette " sqref="J4:K6">
      <formula1>$E$24:$E$26</formula1>
    </dataValidation>
  </dataValidations>
  <hyperlinks>
    <hyperlink ref="B20:D21" location="Accueil!A1" display="#Accueil!A1"/>
  </hyperlinks>
  <printOptions horizontalCentered="1" verticalCentered="1"/>
  <pageMargins left="0.11811023622047245" right="0.11811023622047245" top="0.5511811023622047" bottom="0.15748031496062992" header="0.31496062992125984" footer="0.11811023622047245"/>
  <pageSetup orientation="landscape" paperSize="9" r:id="rId1"/>
  <headerFooter>
    <oddHeader>&amp;C&amp;"Arial,Gras"&amp;18&amp;F</oddHeader>
    <oddFooter>&amp;L&amp;D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50390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9" customHeight="1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44</v>
      </c>
      <c r="F3" s="169"/>
      <c r="G3" s="28">
        <f>IF(_XLL.EST.IMPAIR($E$3),$E$3+1,$E$3)</f>
        <v>44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16</v>
      </c>
      <c r="K4" s="173"/>
    </row>
    <row r="5" spans="1:11" ht="19.5" customHeight="1" thickBot="1" thickTop="1">
      <c r="A5" s="178" t="s">
        <v>8</v>
      </c>
      <c r="B5" s="179"/>
      <c r="C5" s="179"/>
      <c r="D5" s="179"/>
      <c r="E5" s="180">
        <f>E2*E3+E4</f>
        <v>1060</v>
      </c>
      <c r="F5" s="180"/>
      <c r="G5" s="20"/>
      <c r="H5" s="170"/>
      <c r="I5" s="171"/>
      <c r="J5" s="174"/>
      <c r="K5" s="175"/>
    </row>
    <row r="6" spans="1:11" ht="11.25" customHeight="1" thickBot="1" thickTop="1">
      <c r="A6" s="21"/>
      <c r="B6" s="21"/>
      <c r="C6" s="21"/>
      <c r="D6" s="21"/>
      <c r="E6" s="22"/>
      <c r="F6" s="25"/>
      <c r="G6" s="20"/>
      <c r="H6" s="170"/>
      <c r="I6" s="171"/>
      <c r="J6" s="176"/>
      <c r="K6" s="177"/>
    </row>
    <row r="7" spans="1:7" ht="18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330</v>
      </c>
      <c r="F7" s="190"/>
      <c r="G7" s="18"/>
    </row>
    <row r="8" spans="1:7" ht="17.25">
      <c r="A8" s="191" t="s">
        <v>9</v>
      </c>
      <c r="B8" s="192"/>
      <c r="C8" s="192"/>
      <c r="D8" s="193"/>
      <c r="E8" s="194">
        <f>E5-E7</f>
        <v>730</v>
      </c>
      <c r="F8" s="195"/>
      <c r="G8" s="17"/>
    </row>
    <row r="9" spans="1:11" ht="17.25">
      <c r="A9" s="1"/>
      <c r="B9" s="5"/>
      <c r="C9" s="5"/>
      <c r="D9" s="6"/>
      <c r="E9" s="1"/>
      <c r="F9" s="1"/>
      <c r="G9" s="10"/>
      <c r="H9" s="29" t="s">
        <v>10</v>
      </c>
      <c r="I9" s="29" t="s">
        <v>6</v>
      </c>
      <c r="J9" s="30" t="s">
        <v>0</v>
      </c>
      <c r="K9" s="30" t="s">
        <v>11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5">
        <v>1</v>
      </c>
      <c r="J10" s="38">
        <v>0.18</v>
      </c>
      <c r="K10" s="39">
        <f>$E$8*J10</f>
        <v>131.4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5">
        <v>2</v>
      </c>
      <c r="J11" s="38">
        <v>0.16</v>
      </c>
      <c r="K11" s="39">
        <f aca="true" t="shared" si="0" ref="K11:K20">$E$8*J11</f>
        <v>116.8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5">
        <v>3</v>
      </c>
      <c r="J12" s="38">
        <v>0.14</v>
      </c>
      <c r="K12" s="39">
        <f t="shared" si="0"/>
        <v>102.2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4</v>
      </c>
      <c r="J13" s="38">
        <v>0.11</v>
      </c>
      <c r="K13" s="39">
        <f t="shared" si="0"/>
        <v>80.3</v>
      </c>
    </row>
    <row r="14" spans="1:11" ht="17.25">
      <c r="A14" s="218" t="s">
        <v>14</v>
      </c>
      <c r="B14" s="186" t="str">
        <f>$G$3/2&amp;" équipes"</f>
        <v>22 équipes</v>
      </c>
      <c r="C14" s="186" t="str">
        <f>$G$3/2&amp;" équipes"</f>
        <v>22 équipes</v>
      </c>
      <c r="D14" s="186" t="str">
        <f>$G$3/2&amp;" équipes"</f>
        <v>22 équipes</v>
      </c>
      <c r="E14" s="186" t="str">
        <f>$G$3/2&amp;" équipes"</f>
        <v>22 équipes</v>
      </c>
      <c r="F14" s="186" t="str">
        <f>$G$3/2&amp;" équipes"</f>
        <v>22 équipes</v>
      </c>
      <c r="G14" s="8"/>
      <c r="H14" s="52"/>
      <c r="I14" s="35">
        <v>5</v>
      </c>
      <c r="J14" s="38">
        <v>0.1</v>
      </c>
      <c r="K14" s="39">
        <f t="shared" si="0"/>
        <v>73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5">
        <v>6</v>
      </c>
      <c r="J15" s="38">
        <v>0.09</v>
      </c>
      <c r="K15" s="39">
        <f t="shared" si="0"/>
        <v>65.7</v>
      </c>
    </row>
    <row r="16" spans="1:11" ht="17.25">
      <c r="A16" s="211" t="s">
        <v>5</v>
      </c>
      <c r="B16" s="214">
        <f>B13*B19</f>
        <v>66</v>
      </c>
      <c r="C16" s="214">
        <f>C13*C19</f>
        <v>66</v>
      </c>
      <c r="D16" s="214">
        <f>D13*D19</f>
        <v>66</v>
      </c>
      <c r="E16" s="214">
        <f>E13*E19</f>
        <v>66</v>
      </c>
      <c r="F16" s="214">
        <f>F13*F19</f>
        <v>66</v>
      </c>
      <c r="G16" s="3"/>
      <c r="H16" s="52"/>
      <c r="I16" s="35">
        <v>7</v>
      </c>
      <c r="J16" s="38">
        <v>0.06</v>
      </c>
      <c r="K16" s="39">
        <f t="shared" si="0"/>
        <v>43.8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5">
        <v>8</v>
      </c>
      <c r="J17" s="38">
        <v>0.05</v>
      </c>
      <c r="K17" s="39">
        <f t="shared" si="0"/>
        <v>36.5</v>
      </c>
    </row>
    <row r="18" spans="1:11" ht="17.25">
      <c r="A18" s="213"/>
      <c r="B18" s="215">
        <f>B16+C16+D16+E16+F16</f>
        <v>330</v>
      </c>
      <c r="C18" s="216"/>
      <c r="D18" s="216"/>
      <c r="E18" s="216"/>
      <c r="F18" s="217"/>
      <c r="G18" s="3"/>
      <c r="H18" s="52"/>
      <c r="I18" s="35">
        <v>9</v>
      </c>
      <c r="J18" s="38">
        <v>0.04</v>
      </c>
      <c r="K18" s="39">
        <f t="shared" si="0"/>
        <v>29.2</v>
      </c>
    </row>
    <row r="19" spans="2:11" ht="18" thickBot="1">
      <c r="B19" s="13">
        <f>$G$3/2</f>
        <v>22</v>
      </c>
      <c r="C19" s="13">
        <f>$G$3/2</f>
        <v>22</v>
      </c>
      <c r="D19" s="13">
        <f>$G$3/2</f>
        <v>22</v>
      </c>
      <c r="E19" s="13">
        <f>$G$3/2</f>
        <v>22</v>
      </c>
      <c r="F19" s="13">
        <f>$G$3/2</f>
        <v>22</v>
      </c>
      <c r="G19" s="3"/>
      <c r="H19" s="52"/>
      <c r="I19" s="37">
        <v>10</v>
      </c>
      <c r="J19" s="38">
        <v>0.04</v>
      </c>
      <c r="K19" s="39">
        <f t="shared" si="0"/>
        <v>29.2</v>
      </c>
    </row>
    <row r="20" spans="2:11" ht="17.25">
      <c r="B20" s="205" t="s">
        <v>19</v>
      </c>
      <c r="C20" s="206"/>
      <c r="D20" s="207"/>
      <c r="G20" s="3"/>
      <c r="H20" s="52"/>
      <c r="I20" s="35">
        <v>11</v>
      </c>
      <c r="J20" s="38">
        <v>0.03</v>
      </c>
      <c r="K20" s="39">
        <f t="shared" si="0"/>
        <v>21.9</v>
      </c>
    </row>
    <row r="21" spans="2:11" ht="14.25" thickBot="1">
      <c r="B21" s="208"/>
      <c r="C21" s="209"/>
      <c r="D21" s="210"/>
      <c r="G21" s="1"/>
      <c r="J21" s="40">
        <f>SUM(J10:J20)</f>
        <v>1</v>
      </c>
      <c r="K21" s="41">
        <f>SUM(K10:K20)</f>
        <v>730</v>
      </c>
    </row>
    <row r="22" spans="3:7" ht="13.5">
      <c r="C22" s="75"/>
      <c r="G22" s="1"/>
    </row>
    <row r="23" ht="13.5">
      <c r="C23" s="75"/>
    </row>
    <row r="24" spans="1:6" ht="13.5">
      <c r="A24" s="47">
        <v>43</v>
      </c>
      <c r="C24" s="48">
        <f>'moins 32'!C24</f>
        <v>15</v>
      </c>
      <c r="D24" s="48">
        <f>'moins 32'!D24</f>
        <v>3</v>
      </c>
      <c r="E24" s="48" t="str">
        <f>'moins 32'!E24</f>
        <v>Triplette</v>
      </c>
      <c r="F24" s="47"/>
    </row>
    <row r="25" spans="1:6" ht="13.5">
      <c r="A25" s="47">
        <v>44</v>
      </c>
      <c r="C25" s="48">
        <f>'moins 32'!C25</f>
        <v>13.5</v>
      </c>
      <c r="D25" s="48">
        <f>'moins 32'!D25</f>
        <v>4</v>
      </c>
      <c r="E25" s="48" t="str">
        <f>'moins 32'!E25</f>
        <v>Doublette</v>
      </c>
      <c r="F25" s="47"/>
    </row>
    <row r="26" spans="1:6" ht="13.5">
      <c r="A26" s="47">
        <v>45</v>
      </c>
      <c r="C26" s="48">
        <f>'moins 32'!C26</f>
        <v>12</v>
      </c>
      <c r="D26" s="48">
        <f>'moins 32'!D26</f>
        <v>5</v>
      </c>
      <c r="E26" s="47"/>
      <c r="F26" s="47"/>
    </row>
    <row r="27" spans="1:6" ht="13.5">
      <c r="A27" s="47">
        <v>46</v>
      </c>
      <c r="C27" s="48">
        <f>'moins 32'!C27</f>
        <v>10</v>
      </c>
      <c r="D27" s="48">
        <f>'moins 32'!D27</f>
        <v>0</v>
      </c>
      <c r="E27" s="47"/>
      <c r="F27" s="47"/>
    </row>
    <row r="28" spans="1:6" ht="13.5">
      <c r="A28" s="47"/>
      <c r="C28" s="48">
        <f>'moins 32'!C28</f>
        <v>8</v>
      </c>
      <c r="D28" s="48"/>
      <c r="E28" s="47"/>
      <c r="F28" s="47"/>
    </row>
    <row r="29" spans="1:6" ht="13.5">
      <c r="A29" s="75"/>
      <c r="C29" s="47"/>
      <c r="D29" s="47"/>
      <c r="E29" s="47"/>
      <c r="F29" s="47"/>
    </row>
    <row r="30" ht="13.5">
      <c r="A30" s="75"/>
    </row>
  </sheetData>
  <sheetProtection password="F81A" sheet="1" selectLockedCells="1"/>
  <mergeCells count="35">
    <mergeCell ref="B18:F18"/>
    <mergeCell ref="B16:B17"/>
    <mergeCell ref="C16:C17"/>
    <mergeCell ref="D16:D17"/>
    <mergeCell ref="E16:E17"/>
    <mergeCell ref="C10:C12"/>
    <mergeCell ref="C14:C15"/>
    <mergeCell ref="D14:D15"/>
    <mergeCell ref="E14:E15"/>
    <mergeCell ref="H2:I3"/>
    <mergeCell ref="E5:F5"/>
    <mergeCell ref="J2:K3"/>
    <mergeCell ref="H4:I6"/>
    <mergeCell ref="J4:K6"/>
    <mergeCell ref="F14:F15"/>
    <mergeCell ref="B20:D21"/>
    <mergeCell ref="A2:D2"/>
    <mergeCell ref="E2:F2"/>
    <mergeCell ref="A3:D3"/>
    <mergeCell ref="E3:F3"/>
    <mergeCell ref="E10:E12"/>
    <mergeCell ref="F10:F12"/>
    <mergeCell ref="A14:A15"/>
    <mergeCell ref="B14:B15"/>
    <mergeCell ref="A7:D7"/>
    <mergeCell ref="A4:D4"/>
    <mergeCell ref="E4:F4"/>
    <mergeCell ref="A5:D5"/>
    <mergeCell ref="F16:F17"/>
    <mergeCell ref="B10:B12"/>
    <mergeCell ref="D10:D12"/>
    <mergeCell ref="E7:F7"/>
    <mergeCell ref="A8:D8"/>
    <mergeCell ref="E8:F8"/>
    <mergeCell ref="A16:A18"/>
  </mergeCells>
  <conditionalFormatting sqref="F13:F17">
    <cfRule type="expression" priority="21" dxfId="436">
      <formula>$F$13=0</formula>
    </cfRule>
  </conditionalFormatting>
  <conditionalFormatting sqref="F10:F12">
    <cfRule type="expression" priority="20" dxfId="437">
      <formula>$F$13=0</formula>
    </cfRule>
  </conditionalFormatting>
  <conditionalFormatting sqref="B18:F18 B13:E17 K10:K20">
    <cfRule type="expression" priority="19" dxfId="436">
      <formula>$H$4&lt;3</formula>
    </cfRule>
  </conditionalFormatting>
  <conditionalFormatting sqref="E7:F8">
    <cfRule type="expression" priority="17" dxfId="436">
      <formula>$H$4&gt;5</formula>
    </cfRule>
    <cfRule type="expression" priority="18" dxfId="436">
      <formula>$H$4&lt;3</formula>
    </cfRule>
  </conditionalFormatting>
  <conditionalFormatting sqref="B13:E17 B18:F18 K10:K20">
    <cfRule type="expression" priority="16" dxfId="436">
      <formula>$H$4&gt;5</formula>
    </cfRule>
  </conditionalFormatting>
  <conditionalFormatting sqref="E13:E17">
    <cfRule type="expression" priority="13" dxfId="436">
      <formula>$H$4=3</formula>
    </cfRule>
  </conditionalFormatting>
  <conditionalFormatting sqref="E10:E12">
    <cfRule type="expression" priority="11" dxfId="437">
      <formula>$H$4&gt;5</formula>
    </cfRule>
    <cfRule type="expression" priority="12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type="list" allowBlank="1" showInputMessage="1" showErrorMessage="1" errorTitle="3 4 5 " error="NOMBRE DE PARTIES 3 - 4 OU 5 " sqref="H4">
      <formula1>$D$24:$D$26</formula1>
    </dataValidation>
    <dataValidation errorStyle="warning" type="list" allowBlank="1" showInputMessage="1" showErrorMessage="1" error="13.50  OU 12 EUROS PAR TRIPLETTE" sqref="E2:F2">
      <formula1>$C$24:$C$28</formula1>
    </dataValidation>
    <dataValidation type="list" allowBlank="1" showInputMessage="1" showErrorMessage="1" sqref="E3:F3">
      <formula1>$A$24:$A$27</formula1>
    </dataValidation>
    <dataValidation type="list" allowBlank="1" showInputMessage="1" showErrorMessage="1" errorTitle="3 4 5 " error="doublette ou triplette " sqref="J4:K6">
      <formula1>$E$24:$E$26</formula1>
    </dataValidation>
  </dataValidations>
  <hyperlinks>
    <hyperlink ref="B20:D21" location="Accueil!A1" display="#Accueil!A1"/>
  </hyperlinks>
  <printOptions horizontalCentered="1" verticalCentered="1"/>
  <pageMargins left="0.11811023622047245" right="0.11811023622047245" top="0.15748031496062992" bottom="0.15748031496062992" header="0.5118110236220472" footer="0.11811023622047245"/>
  <pageSetup orientation="landscape" paperSize="9" r:id="rId1"/>
  <headerFooter>
    <oddHeader>&amp;C&amp;"Arial,Gras"&amp;18&amp;F</oddHeader>
    <oddFooter>&amp;L&amp;D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B20" sqref="B20:D21"/>
    </sheetView>
  </sheetViews>
  <sheetFormatPr defaultColWidth="11.00390625" defaultRowHeight="14.25"/>
  <cols>
    <col min="1" max="1" width="18.75390625" style="0" customWidth="1"/>
    <col min="2" max="2" width="10.625" style="0" customWidth="1"/>
    <col min="7" max="7" width="4.625" style="0" customWidth="1"/>
    <col min="8" max="8" width="17.625" style="0" customWidth="1"/>
    <col min="9" max="9" width="8.75390625" style="0" customWidth="1"/>
    <col min="10" max="10" width="8.875" style="0" customWidth="1"/>
  </cols>
  <sheetData>
    <row r="1" ht="8.25" customHeight="1" thickBot="1"/>
    <row r="2" spans="1:11" ht="19.5" customHeight="1" thickBot="1" thickTop="1">
      <c r="A2" s="159" t="str">
        <f>IF(J4="doublette","Participation par doublette","Participation par triplette")</f>
        <v>Participation par triplette</v>
      </c>
      <c r="B2" s="160"/>
      <c r="C2" s="160"/>
      <c r="D2" s="160"/>
      <c r="E2" s="161">
        <v>15</v>
      </c>
      <c r="F2" s="162"/>
      <c r="G2" s="15"/>
      <c r="H2" s="163" t="s">
        <v>13</v>
      </c>
      <c r="I2" s="164"/>
      <c r="J2" s="165" t="s">
        <v>17</v>
      </c>
      <c r="K2" s="166"/>
    </row>
    <row r="3" spans="1:11" ht="19.5" customHeight="1" thickBot="1" thickTop="1">
      <c r="A3" s="159" t="s">
        <v>7</v>
      </c>
      <c r="B3" s="160"/>
      <c r="C3" s="160"/>
      <c r="D3" s="160"/>
      <c r="E3" s="169">
        <v>49</v>
      </c>
      <c r="F3" s="169"/>
      <c r="G3" s="28">
        <f>IF(_XLL.EST.IMPAIR($E$3),$E$3+1,$E$3)</f>
        <v>50</v>
      </c>
      <c r="H3" s="163"/>
      <c r="I3" s="164"/>
      <c r="J3" s="167"/>
      <c r="K3" s="168"/>
    </row>
    <row r="4" spans="1:11" ht="19.5" customHeight="1" thickBot="1" thickTop="1">
      <c r="A4" s="184" t="s">
        <v>15</v>
      </c>
      <c r="B4" s="181"/>
      <c r="C4" s="181"/>
      <c r="D4" s="181"/>
      <c r="E4" s="220">
        <v>400</v>
      </c>
      <c r="F4" s="220"/>
      <c r="G4" s="16"/>
      <c r="H4" s="170">
        <v>5</v>
      </c>
      <c r="I4" s="171"/>
      <c r="J4" s="172" t="s">
        <v>16</v>
      </c>
      <c r="K4" s="173"/>
    </row>
    <row r="5" spans="1:11" ht="19.5" customHeight="1" thickBot="1" thickTop="1">
      <c r="A5" s="178" t="s">
        <v>8</v>
      </c>
      <c r="B5" s="179"/>
      <c r="C5" s="179"/>
      <c r="D5" s="179"/>
      <c r="E5" s="180">
        <f>E2*E3+E4</f>
        <v>1135</v>
      </c>
      <c r="F5" s="180"/>
      <c r="G5" s="20"/>
      <c r="H5" s="170"/>
      <c r="I5" s="171"/>
      <c r="J5" s="174"/>
      <c r="K5" s="175"/>
    </row>
    <row r="6" spans="1:11" ht="9.75" customHeight="1" thickBot="1" thickTop="1">
      <c r="A6" s="21"/>
      <c r="B6" s="21"/>
      <c r="C6" s="21"/>
      <c r="D6" s="21"/>
      <c r="E6" s="22"/>
      <c r="F6" s="25"/>
      <c r="G6" s="20"/>
      <c r="H6" s="170"/>
      <c r="I6" s="171"/>
      <c r="J6" s="176"/>
      <c r="K6" s="177"/>
    </row>
    <row r="7" spans="1:7" ht="18" thickTop="1">
      <c r="A7" s="159" t="str">
        <f>IF(H4=4," PAIEMENT DES 4 PARTIES",IF(H4=3,"PAIEMENT DES 3 PARTIES",IF(H4=5,"PAIEMENT DES 5 PARTIES","")))</f>
        <v>PAIEMENT DES 5 PARTIES</v>
      </c>
      <c r="B7" s="160"/>
      <c r="C7" s="160"/>
      <c r="D7" s="188"/>
      <c r="E7" s="189">
        <f>B18</f>
        <v>375</v>
      </c>
      <c r="F7" s="190"/>
      <c r="G7" s="18"/>
    </row>
    <row r="8" spans="1:7" ht="17.25">
      <c r="A8" s="191" t="s">
        <v>9</v>
      </c>
      <c r="B8" s="192"/>
      <c r="C8" s="192"/>
      <c r="D8" s="193"/>
      <c r="E8" s="194">
        <f>E5-E7</f>
        <v>760</v>
      </c>
      <c r="F8" s="195"/>
      <c r="G8" s="17"/>
    </row>
    <row r="9" spans="1:11" ht="17.25">
      <c r="A9" s="1"/>
      <c r="B9" s="5"/>
      <c r="C9" s="5"/>
      <c r="D9" s="6"/>
      <c r="E9" s="1"/>
      <c r="F9" s="1"/>
      <c r="G9" s="10"/>
      <c r="H9" s="29" t="s">
        <v>10</v>
      </c>
      <c r="I9" s="29" t="s">
        <v>6</v>
      </c>
      <c r="J9" s="30" t="s">
        <v>0</v>
      </c>
      <c r="K9" s="30" t="s">
        <v>11</v>
      </c>
    </row>
    <row r="10" spans="1:11" ht="17.25">
      <c r="A10" s="31"/>
      <c r="B10" s="196" t="s">
        <v>1</v>
      </c>
      <c r="C10" s="183" t="s">
        <v>2</v>
      </c>
      <c r="D10" s="183" t="s">
        <v>3</v>
      </c>
      <c r="E10" s="183" t="s">
        <v>4</v>
      </c>
      <c r="F10" s="183" t="s">
        <v>12</v>
      </c>
      <c r="G10" s="9"/>
      <c r="H10" s="52"/>
      <c r="I10" s="35">
        <v>1</v>
      </c>
      <c r="J10" s="38">
        <v>0.17</v>
      </c>
      <c r="K10" s="39">
        <f>$E$8*J10</f>
        <v>129.20000000000002</v>
      </c>
    </row>
    <row r="11" spans="1:11" ht="17.25">
      <c r="A11" s="31"/>
      <c r="B11" s="197"/>
      <c r="C11" s="183"/>
      <c r="D11" s="183"/>
      <c r="E11" s="183"/>
      <c r="F11" s="183"/>
      <c r="G11" s="9"/>
      <c r="H11" s="52"/>
      <c r="I11" s="35">
        <v>2</v>
      </c>
      <c r="J11" s="38">
        <v>0.15</v>
      </c>
      <c r="K11" s="39">
        <f aca="true" t="shared" si="0" ref="K11:K21">$E$8*J11</f>
        <v>114</v>
      </c>
    </row>
    <row r="12" spans="1:11" ht="17.25">
      <c r="A12" s="31"/>
      <c r="B12" s="198"/>
      <c r="C12" s="183"/>
      <c r="D12" s="183"/>
      <c r="E12" s="183"/>
      <c r="F12" s="183"/>
      <c r="G12" s="9"/>
      <c r="H12" s="52"/>
      <c r="I12" s="35">
        <v>3</v>
      </c>
      <c r="J12" s="38">
        <v>0.12</v>
      </c>
      <c r="K12" s="39">
        <f t="shared" si="0"/>
        <v>91.2</v>
      </c>
    </row>
    <row r="13" spans="1:11" ht="17.25">
      <c r="A13" s="32" t="s">
        <v>11</v>
      </c>
      <c r="B13" s="33">
        <f>IF($J$4="triplette",3,2)</f>
        <v>3</v>
      </c>
      <c r="C13" s="33">
        <f>IF($J$4="triplette",3,2)</f>
        <v>3</v>
      </c>
      <c r="D13" s="33">
        <f>IF($J$4="triplette",3,2)</f>
        <v>3</v>
      </c>
      <c r="E13" s="34">
        <f>IF($H$4&lt;4,0,IF($J$4="doublette",2,3))</f>
        <v>3</v>
      </c>
      <c r="F13" s="34">
        <f>IF($H$4&lt;5,0,IF(J4="doublette",2,3))</f>
        <v>3</v>
      </c>
      <c r="G13" s="3"/>
      <c r="H13" s="52"/>
      <c r="I13" s="35">
        <v>4</v>
      </c>
      <c r="J13" s="38">
        <v>0.11</v>
      </c>
      <c r="K13" s="39">
        <f t="shared" si="0"/>
        <v>83.6</v>
      </c>
    </row>
    <row r="14" spans="1:11" ht="17.25">
      <c r="A14" s="218" t="s">
        <v>14</v>
      </c>
      <c r="B14" s="186" t="str">
        <f>$G$3/2&amp;" équipes"</f>
        <v>25 équipes</v>
      </c>
      <c r="C14" s="186" t="str">
        <f>$G$3/2&amp;" équipes"</f>
        <v>25 équipes</v>
      </c>
      <c r="D14" s="186" t="str">
        <f>$G$3/2&amp;" équipes"</f>
        <v>25 équipes</v>
      </c>
      <c r="E14" s="186" t="str">
        <f>$G$3/2&amp;" équipes"</f>
        <v>25 équipes</v>
      </c>
      <c r="F14" s="186" t="str">
        <f>$G$3/2&amp;" équipes"</f>
        <v>25 équipes</v>
      </c>
      <c r="G14" s="8"/>
      <c r="H14" s="52"/>
      <c r="I14" s="35">
        <v>5</v>
      </c>
      <c r="J14" s="38">
        <v>0.09</v>
      </c>
      <c r="K14" s="39">
        <f t="shared" si="0"/>
        <v>68.39999999999999</v>
      </c>
    </row>
    <row r="15" spans="1:11" ht="17.25">
      <c r="A15" s="219"/>
      <c r="B15" s="187"/>
      <c r="C15" s="187"/>
      <c r="D15" s="187"/>
      <c r="E15" s="187"/>
      <c r="F15" s="187"/>
      <c r="G15" s="3"/>
      <c r="H15" s="52"/>
      <c r="I15" s="35">
        <v>6</v>
      </c>
      <c r="J15" s="38">
        <v>0.08</v>
      </c>
      <c r="K15" s="39">
        <f t="shared" si="0"/>
        <v>60.800000000000004</v>
      </c>
    </row>
    <row r="16" spans="1:11" ht="17.25">
      <c r="A16" s="211" t="s">
        <v>5</v>
      </c>
      <c r="B16" s="214">
        <f>B13*B19</f>
        <v>75</v>
      </c>
      <c r="C16" s="214">
        <f>C13*C19</f>
        <v>75</v>
      </c>
      <c r="D16" s="214">
        <f>D13*D19</f>
        <v>75</v>
      </c>
      <c r="E16" s="214">
        <f>E13*E19</f>
        <v>75</v>
      </c>
      <c r="F16" s="214">
        <f>F13*F19</f>
        <v>75</v>
      </c>
      <c r="G16" s="3"/>
      <c r="H16" s="52"/>
      <c r="I16" s="35">
        <v>7</v>
      </c>
      <c r="J16" s="38">
        <v>0.07</v>
      </c>
      <c r="K16" s="39">
        <f t="shared" si="0"/>
        <v>53.2</v>
      </c>
    </row>
    <row r="17" spans="1:11" ht="19.5" customHeight="1">
      <c r="A17" s="212"/>
      <c r="B17" s="214"/>
      <c r="C17" s="214"/>
      <c r="D17" s="214"/>
      <c r="E17" s="214"/>
      <c r="F17" s="214"/>
      <c r="G17" s="3"/>
      <c r="H17" s="52"/>
      <c r="I17" s="35">
        <v>8</v>
      </c>
      <c r="J17" s="38">
        <v>0.06</v>
      </c>
      <c r="K17" s="39">
        <f t="shared" si="0"/>
        <v>45.6</v>
      </c>
    </row>
    <row r="18" spans="1:11" ht="17.25">
      <c r="A18" s="213"/>
      <c r="B18" s="215">
        <f>B16+C16+D16+E16+F16</f>
        <v>375</v>
      </c>
      <c r="C18" s="216"/>
      <c r="D18" s="216"/>
      <c r="E18" s="216"/>
      <c r="F18" s="217"/>
      <c r="G18" s="3"/>
      <c r="H18" s="52"/>
      <c r="I18" s="35">
        <v>9</v>
      </c>
      <c r="J18" s="38">
        <v>0.05</v>
      </c>
      <c r="K18" s="39">
        <f t="shared" si="0"/>
        <v>38</v>
      </c>
    </row>
    <row r="19" spans="2:11" ht="18" thickBot="1">
      <c r="B19" s="13">
        <f>$G$3/2</f>
        <v>25</v>
      </c>
      <c r="C19" s="13">
        <f>$G$3/2</f>
        <v>25</v>
      </c>
      <c r="D19" s="13">
        <f>$G$3/2</f>
        <v>25</v>
      </c>
      <c r="E19" s="13">
        <f>$G$3/2</f>
        <v>25</v>
      </c>
      <c r="F19" s="13">
        <f>$G$3/2</f>
        <v>25</v>
      </c>
      <c r="G19" s="3"/>
      <c r="H19" s="52"/>
      <c r="I19" s="37">
        <v>10</v>
      </c>
      <c r="J19" s="38">
        <v>0.04</v>
      </c>
      <c r="K19" s="39">
        <f t="shared" si="0"/>
        <v>30.400000000000002</v>
      </c>
    </row>
    <row r="20" spans="2:11" ht="17.25">
      <c r="B20" s="205" t="s">
        <v>19</v>
      </c>
      <c r="C20" s="206"/>
      <c r="D20" s="207"/>
      <c r="G20" s="3"/>
      <c r="H20" s="52"/>
      <c r="I20" s="35">
        <v>11</v>
      </c>
      <c r="J20" s="38">
        <v>0.03</v>
      </c>
      <c r="K20" s="39">
        <f t="shared" si="0"/>
        <v>22.8</v>
      </c>
    </row>
    <row r="21" spans="2:11" ht="14.25" thickBot="1">
      <c r="B21" s="208"/>
      <c r="C21" s="209"/>
      <c r="D21" s="210"/>
      <c r="G21" s="1"/>
      <c r="H21" s="53"/>
      <c r="I21" s="35">
        <v>12</v>
      </c>
      <c r="J21" s="38">
        <v>0.03</v>
      </c>
      <c r="K21" s="39">
        <f t="shared" si="0"/>
        <v>22.8</v>
      </c>
    </row>
    <row r="22" spans="7:11" ht="13.5">
      <c r="G22" s="1"/>
      <c r="J22" s="40">
        <f>SUM(J10:J21)</f>
        <v>1.0000000000000002</v>
      </c>
      <c r="K22" s="41">
        <f>SUM(K10:K21)</f>
        <v>759.9999999999999</v>
      </c>
    </row>
    <row r="23" ht="13.5">
      <c r="A23" s="57"/>
    </row>
    <row r="24" spans="1:5" ht="13.5">
      <c r="A24" s="47">
        <v>47</v>
      </c>
      <c r="C24" s="48">
        <f>'moins 32'!C24</f>
        <v>15</v>
      </c>
      <c r="D24" s="48">
        <f>'moins 32'!D24</f>
        <v>3</v>
      </c>
      <c r="E24" s="48" t="str">
        <f>'moins 32'!E24</f>
        <v>Triplette</v>
      </c>
    </row>
    <row r="25" spans="1:5" ht="13.5">
      <c r="A25" s="47">
        <v>48</v>
      </c>
      <c r="C25" s="48">
        <f>'moins 32'!C25</f>
        <v>13.5</v>
      </c>
      <c r="D25" s="48">
        <f>'moins 32'!D25</f>
        <v>4</v>
      </c>
      <c r="E25" s="48" t="str">
        <f>'moins 32'!E25</f>
        <v>Doublette</v>
      </c>
    </row>
    <row r="26" spans="1:5" ht="13.5">
      <c r="A26" s="47">
        <v>49</v>
      </c>
      <c r="C26" s="48">
        <f>'moins 32'!C26</f>
        <v>12</v>
      </c>
      <c r="D26" s="48">
        <f>'moins 32'!D26</f>
        <v>5</v>
      </c>
      <c r="E26" s="47"/>
    </row>
    <row r="27" spans="1:5" ht="13.5">
      <c r="A27" s="47">
        <v>50</v>
      </c>
      <c r="C27" s="48">
        <f>'moins 32'!C27</f>
        <v>10</v>
      </c>
      <c r="D27" s="48">
        <f>'moins 32'!D27</f>
        <v>0</v>
      </c>
      <c r="E27" s="47"/>
    </row>
    <row r="28" spans="1:5" ht="13.5">
      <c r="A28" s="57"/>
      <c r="C28" s="48">
        <f>'moins 32'!C28</f>
        <v>8</v>
      </c>
      <c r="D28" s="48"/>
      <c r="E28" s="47"/>
    </row>
    <row r="29" spans="3:5" ht="13.5">
      <c r="C29" s="47"/>
      <c r="D29" s="47"/>
      <c r="E29" s="47"/>
    </row>
    <row r="30" spans="3:5" ht="13.5">
      <c r="C30" s="47"/>
      <c r="D30" s="47"/>
      <c r="E30" s="47"/>
    </row>
  </sheetData>
  <sheetProtection password="F81A" sheet="1" selectLockedCells="1"/>
  <mergeCells count="35">
    <mergeCell ref="B18:F18"/>
    <mergeCell ref="B16:B17"/>
    <mergeCell ref="C16:C17"/>
    <mergeCell ref="D16:D17"/>
    <mergeCell ref="E16:E17"/>
    <mergeCell ref="C10:C12"/>
    <mergeCell ref="C14:C15"/>
    <mergeCell ref="D14:D15"/>
    <mergeCell ref="E14:E15"/>
    <mergeCell ref="H2:I3"/>
    <mergeCell ref="E5:F5"/>
    <mergeCell ref="J2:K3"/>
    <mergeCell ref="H4:I6"/>
    <mergeCell ref="J4:K6"/>
    <mergeCell ref="F14:F15"/>
    <mergeCell ref="B20:D21"/>
    <mergeCell ref="A2:D2"/>
    <mergeCell ref="E2:F2"/>
    <mergeCell ref="A3:D3"/>
    <mergeCell ref="E3:F3"/>
    <mergeCell ref="E10:E12"/>
    <mergeCell ref="F10:F12"/>
    <mergeCell ref="A14:A15"/>
    <mergeCell ref="B14:B15"/>
    <mergeCell ref="A7:D7"/>
    <mergeCell ref="A4:D4"/>
    <mergeCell ref="E4:F4"/>
    <mergeCell ref="A5:D5"/>
    <mergeCell ref="F16:F17"/>
    <mergeCell ref="B10:B12"/>
    <mergeCell ref="D10:D12"/>
    <mergeCell ref="E7:F7"/>
    <mergeCell ref="A8:D8"/>
    <mergeCell ref="E8:F8"/>
    <mergeCell ref="A16:A18"/>
  </mergeCells>
  <conditionalFormatting sqref="F13:F17">
    <cfRule type="expression" priority="43" dxfId="436">
      <formula>$F$13=0</formula>
    </cfRule>
  </conditionalFormatting>
  <conditionalFormatting sqref="F10:F12">
    <cfRule type="expression" priority="42" dxfId="437">
      <formula>$F$13=0</formula>
    </cfRule>
  </conditionalFormatting>
  <conditionalFormatting sqref="B18:F18 B13:E17 K10:K21">
    <cfRule type="expression" priority="41" dxfId="436">
      <formula>$H$4&lt;3</formula>
    </cfRule>
  </conditionalFormatting>
  <conditionalFormatting sqref="E7:F8">
    <cfRule type="expression" priority="39" dxfId="436">
      <formula>$H$4&gt;5</formula>
    </cfRule>
    <cfRule type="expression" priority="40" dxfId="436">
      <formula>$H$4&lt;3</formula>
    </cfRule>
  </conditionalFormatting>
  <conditionalFormatting sqref="B13:E17 B18:F18 K10:K21">
    <cfRule type="expression" priority="38" dxfId="436">
      <formula>$H$4&gt;5</formula>
    </cfRule>
  </conditionalFormatting>
  <conditionalFormatting sqref="E13:E17">
    <cfRule type="expression" priority="35" dxfId="436">
      <formula>$H$4=3</formula>
    </cfRule>
  </conditionalFormatting>
  <conditionalFormatting sqref="E10:E12">
    <cfRule type="expression" priority="33" dxfId="437">
      <formula>$H$4&gt;5</formula>
    </cfRule>
    <cfRule type="expression" priority="34" dxfId="437">
      <formula>$H$4&lt;4</formula>
    </cfRule>
  </conditionalFormatting>
  <conditionalFormatting sqref="F13">
    <cfRule type="expression" priority="8" dxfId="436">
      <formula>$F$13=0</formula>
    </cfRule>
  </conditionalFormatting>
  <conditionalFormatting sqref="B13:F13">
    <cfRule type="expression" priority="7" dxfId="436">
      <formula>$H$4&lt;3</formula>
    </cfRule>
  </conditionalFormatting>
  <conditionalFormatting sqref="B13:F13">
    <cfRule type="expression" priority="6" dxfId="436">
      <formula>$H$4&gt;5</formula>
    </cfRule>
  </conditionalFormatting>
  <conditionalFormatting sqref="E13">
    <cfRule type="expression" priority="5" dxfId="436">
      <formula>$H$4=3</formula>
    </cfRule>
  </conditionalFormatting>
  <conditionalFormatting sqref="F13">
    <cfRule type="expression" priority="4" dxfId="436">
      <formula>$F$13=0</formula>
    </cfRule>
  </conditionalFormatting>
  <conditionalFormatting sqref="E13">
    <cfRule type="expression" priority="3" dxfId="436">
      <formula>$H$4&lt;3</formula>
    </cfRule>
  </conditionalFormatting>
  <conditionalFormatting sqref="E13">
    <cfRule type="expression" priority="2" dxfId="436">
      <formula>$H$4&gt;5</formula>
    </cfRule>
  </conditionalFormatting>
  <conditionalFormatting sqref="E13">
    <cfRule type="expression" priority="1" dxfId="436">
      <formula>$H$4=3</formula>
    </cfRule>
  </conditionalFormatting>
  <dataValidations count="4">
    <dataValidation type="list" allowBlank="1" showInputMessage="1" showErrorMessage="1" errorTitle="3 4 5 " error="NOMBRE DE PARTIES 3 - 4 OU 5 " sqref="H4">
      <formula1>$D$24:$D$26</formula1>
    </dataValidation>
    <dataValidation errorStyle="warning" type="list" allowBlank="1" showInputMessage="1" showErrorMessage="1" error="13.50 OU 12 EUROS PAR TRIPLETTE" sqref="E2:F2">
      <formula1>$C$24:$C$28</formula1>
    </dataValidation>
    <dataValidation type="list" allowBlank="1" showInputMessage="1" showErrorMessage="1" sqref="E3:F3">
      <formula1>$A$24:$A$28</formula1>
    </dataValidation>
    <dataValidation type="list" allowBlank="1" showInputMessage="1" showErrorMessage="1" errorTitle="3 4 5 " error="doublette ou triplette " sqref="J4:K6">
      <formula1>$E$24:$E$26</formula1>
    </dataValidation>
  </dataValidations>
  <hyperlinks>
    <hyperlink ref="B20:D21" location="Accueil!A1" display="#Accueil!A1"/>
  </hyperlinks>
  <printOptions horizontalCentered="1" verticalCentered="1"/>
  <pageMargins left="0.11811023622047245" right="0.11811023622047245" top="0.15748031496062992" bottom="0.15748031496062992" header="0.5118110236220472" footer="0.11811023622047245"/>
  <pageSetup orientation="landscape" paperSize="9" r:id="rId1"/>
  <headerFooter>
    <oddHeader>&amp;C&amp;"Arial,Gras"&amp;18&amp;F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BENOIT</dc:creator>
  <cp:keywords/>
  <dc:description/>
  <cp:lastModifiedBy>Allan ABDELFADI</cp:lastModifiedBy>
  <cp:lastPrinted>2022-12-03T17:50:47Z</cp:lastPrinted>
  <dcterms:created xsi:type="dcterms:W3CDTF">2013-09-18T15:24:23Z</dcterms:created>
  <dcterms:modified xsi:type="dcterms:W3CDTF">2023-04-08T17:14:18Z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