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\SGT - Entraînements\"/>
    </mc:Choice>
  </mc:AlternateContent>
  <bookViews>
    <workbookView xWindow="0" yWindow="0" windowWidth="24000" windowHeight="9600"/>
  </bookViews>
  <sheets>
    <sheet name="%VMA Nat et cap" sheetId="2" r:id="rId1"/>
  </sheets>
  <externalReferences>
    <externalReference r:id="rId2"/>
    <externalReference r:id="rId3"/>
    <externalReference r:id="rId4"/>
    <externalReference r:id="rId5"/>
  </externalReferences>
  <definedNames>
    <definedName name="Age" localSheetId="0">#REF!</definedName>
    <definedName name="Age">#REF!</definedName>
    <definedName name="AN_Naissance" localSheetId="0">[1]données!#REF!</definedName>
    <definedName name="AN_Naissance">[1]données!#REF!</definedName>
    <definedName name="Année" localSheetId="0">'[2]valid données'!$I$2:$I$12</definedName>
    <definedName name="Année">'[3]valid données'!$I$2:$I$12</definedName>
    <definedName name="Bassin" localSheetId="0">'[2]valid données'!$L$2:$L$4</definedName>
    <definedName name="Bassin">'[3]valid données'!$L$2:$L$4</definedName>
    <definedName name="bassin_piste">[1]données!$F$1:$F$4</definedName>
    <definedName name="Discipline" localSheetId="0">'[2]valid données'!$J$2:$J$13</definedName>
    <definedName name="Discipline">'[3]valid données'!$J$2:$J$13</definedName>
    <definedName name="disciplines">[1]données!$D$1:$D$8</definedName>
    <definedName name="Distance" localSheetId="0">'[2]valid données'!$K$2:$K$35</definedName>
    <definedName name="Distance">'[3]valid données'!$K$2:$K$35</definedName>
    <definedName name="distance2">[4]données!$G$1:$G$25</definedName>
    <definedName name="Distances" localSheetId="0">'[2]valid données'!$K$2:$K$36</definedName>
    <definedName name="Distances">'[3]valid données'!$K$2:$K$36</definedName>
    <definedName name="duree">"$#REF !.$N$26:$R$67"</definedName>
    <definedName name="exemple">#REF!</definedName>
    <definedName name="Fatigue">'[3]valid données'!$Q$2:$Q$12</definedName>
    <definedName name="FCmax">#REF!</definedName>
    <definedName name="Jour" localSheetId="0">'[2]valid données'!$G$2:$G$32</definedName>
    <definedName name="Jour">'[3]valid données'!$G$2:$G$32</definedName>
    <definedName name="km" localSheetId="0">'[2]valid données'!$D$2:$D$301</definedName>
    <definedName name="km">'[3]valid données'!$D$2:$D$301</definedName>
    <definedName name="km_nat" localSheetId="0">'[2]valid données'!$C$2:$C$101</definedName>
    <definedName name="kms_nat" localSheetId="0">'[2]valid données'!$C$2:$C$251</definedName>
    <definedName name="kms_nat">'[3]valid données'!$C$2:$C$251</definedName>
    <definedName name="Mois" localSheetId="0">'[2]valid données'!$H$2:$H$13</definedName>
    <definedName name="Mois">'[3]valid données'!$H$2:$H$13</definedName>
    <definedName name="nom">[1]données!#REF!</definedName>
    <definedName name="OFF">'[3]valid données'!$R$2</definedName>
    <definedName name="Place" localSheetId="0">'[2]valid données'!$M$2:$M$1000</definedName>
    <definedName name="Place">'[3]valid données'!$M$2:$M$1000</definedName>
    <definedName name="RPE" localSheetId="0">'[2]valid données'!$A$2:$A$6</definedName>
    <definedName name="RPE">'[3]valid données'!$A$2:$A$16</definedName>
    <definedName name="Sexe" localSheetId="0">#REF!</definedName>
    <definedName name="Sexe">#REF!</definedName>
    <definedName name="temps" localSheetId="0">'[2]valid données'!$B$2:$B$288</definedName>
    <definedName name="temps">'[3]valid données'!$B$2:$B$288</definedName>
    <definedName name="Validé">'[3]valid données'!$N$2:$N$3</definedName>
    <definedName name="Vma" localSheetId="0">#REF!</definedName>
    <definedName name="Vma">#REF!</definedName>
    <definedName name="Vo2max" localSheetId="0">#REF!</definedName>
    <definedName name="Vo2max">#REF!</definedName>
    <definedName name="zone" localSheetId="0">'[2]valid données'!$E$2:$E$7</definedName>
    <definedName name="zone">'[3]valid données'!$E$2:$E$7</definedName>
    <definedName name="_xlnm.Print_Area" localSheetId="0">'%VMA Nat et cap'!$A$1:$AN$117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16" i="2" l="1"/>
  <c r="AM115" i="2"/>
  <c r="AM114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K98" i="2"/>
  <c r="AG98" i="2"/>
  <c r="AC98" i="2"/>
  <c r="Y98" i="2"/>
  <c r="U98" i="2"/>
  <c r="Q98" i="2"/>
  <c r="M98" i="2"/>
  <c r="H98" i="2"/>
  <c r="AK97" i="2"/>
  <c r="AG97" i="2"/>
  <c r="AC97" i="2"/>
  <c r="Y97" i="2"/>
  <c r="U97" i="2"/>
  <c r="Q97" i="2"/>
  <c r="M97" i="2"/>
  <c r="H97" i="2"/>
  <c r="AK96" i="2"/>
  <c r="AG96" i="2"/>
  <c r="AC96" i="2"/>
  <c r="Y96" i="2"/>
  <c r="U96" i="2"/>
  <c r="Q96" i="2"/>
  <c r="M96" i="2"/>
  <c r="H96" i="2"/>
  <c r="AK95" i="2"/>
  <c r="AG95" i="2"/>
  <c r="AC95" i="2"/>
  <c r="Y95" i="2"/>
  <c r="U95" i="2"/>
  <c r="Q95" i="2"/>
  <c r="M95" i="2"/>
  <c r="H95" i="2"/>
  <c r="AK94" i="2"/>
  <c r="AG94" i="2"/>
  <c r="AC94" i="2"/>
  <c r="Y94" i="2"/>
  <c r="U94" i="2"/>
  <c r="Q94" i="2"/>
  <c r="M94" i="2"/>
  <c r="H94" i="2"/>
  <c r="AK93" i="2"/>
  <c r="AG93" i="2"/>
  <c r="AC93" i="2"/>
  <c r="Y93" i="2"/>
  <c r="U93" i="2"/>
  <c r="Q93" i="2"/>
  <c r="M93" i="2"/>
  <c r="H93" i="2"/>
  <c r="AK92" i="2"/>
  <c r="AG92" i="2"/>
  <c r="AC92" i="2"/>
  <c r="Y92" i="2"/>
  <c r="U92" i="2"/>
  <c r="Q92" i="2"/>
  <c r="M92" i="2"/>
  <c r="H92" i="2"/>
  <c r="AK91" i="2"/>
  <c r="AG91" i="2"/>
  <c r="AC91" i="2"/>
  <c r="Y91" i="2"/>
  <c r="U91" i="2"/>
  <c r="Q91" i="2"/>
  <c r="M91" i="2"/>
  <c r="H91" i="2"/>
  <c r="AK87" i="2"/>
  <c r="AG87" i="2"/>
  <c r="AC87" i="2"/>
  <c r="Y87" i="2"/>
  <c r="U87" i="2"/>
  <c r="Q87" i="2"/>
  <c r="M87" i="2"/>
  <c r="H87" i="2"/>
  <c r="AK86" i="2"/>
  <c r="AG86" i="2"/>
  <c r="AC86" i="2"/>
  <c r="Y86" i="2"/>
  <c r="U86" i="2"/>
  <c r="Q86" i="2"/>
  <c r="M86" i="2"/>
  <c r="H86" i="2"/>
  <c r="AK85" i="2"/>
  <c r="AG85" i="2"/>
  <c r="AC85" i="2"/>
  <c r="Y85" i="2"/>
  <c r="U85" i="2"/>
  <c r="Q85" i="2"/>
  <c r="M85" i="2"/>
  <c r="H85" i="2"/>
  <c r="AK84" i="2"/>
  <c r="AG84" i="2"/>
  <c r="AC84" i="2"/>
  <c r="Y84" i="2"/>
  <c r="U84" i="2"/>
  <c r="Q84" i="2"/>
  <c r="M84" i="2"/>
  <c r="H84" i="2"/>
  <c r="AK83" i="2"/>
  <c r="AG83" i="2"/>
  <c r="AC83" i="2"/>
  <c r="Y83" i="2"/>
  <c r="U83" i="2"/>
  <c r="Q83" i="2"/>
  <c r="M83" i="2"/>
  <c r="H83" i="2"/>
  <c r="AK82" i="2"/>
  <c r="AG82" i="2"/>
  <c r="AC82" i="2"/>
  <c r="Y82" i="2"/>
  <c r="U82" i="2"/>
  <c r="Q82" i="2"/>
  <c r="M82" i="2"/>
  <c r="H82" i="2"/>
  <c r="AK81" i="2"/>
  <c r="AG81" i="2"/>
  <c r="AC81" i="2"/>
  <c r="Y81" i="2"/>
  <c r="U81" i="2"/>
  <c r="Q81" i="2"/>
  <c r="M81" i="2"/>
  <c r="H81" i="2"/>
  <c r="AK80" i="2"/>
  <c r="AG80" i="2"/>
  <c r="AC80" i="2"/>
  <c r="Y80" i="2"/>
  <c r="U80" i="2"/>
  <c r="Q80" i="2"/>
  <c r="M80" i="2"/>
  <c r="H80" i="2"/>
  <c r="Y74" i="2"/>
  <c r="U74" i="2"/>
  <c r="Q74" i="2"/>
  <c r="M74" i="2"/>
  <c r="H74" i="2"/>
  <c r="Y72" i="2"/>
  <c r="U72" i="2"/>
  <c r="Q72" i="2"/>
  <c r="M72" i="2"/>
  <c r="H72" i="2"/>
  <c r="H38" i="2"/>
  <c r="AG54" i="2" s="1"/>
  <c r="C38" i="2"/>
  <c r="H10" i="2"/>
  <c r="C10" i="2"/>
  <c r="AG4" i="2"/>
  <c r="AG26" i="2" l="1"/>
  <c r="Y54" i="2"/>
  <c r="Y26" i="2"/>
  <c r="Y13" i="2"/>
  <c r="M26" i="2"/>
  <c r="AC26" i="2"/>
  <c r="Y41" i="2"/>
  <c r="M54" i="2"/>
  <c r="AC54" i="2"/>
  <c r="M13" i="2"/>
  <c r="AC13" i="2"/>
  <c r="Q26" i="2"/>
  <c r="M41" i="2"/>
  <c r="AC41" i="2"/>
  <c r="Q54" i="2"/>
  <c r="Q13" i="2"/>
  <c r="AG13" i="2"/>
  <c r="U26" i="2"/>
  <c r="AK26" i="2"/>
  <c r="Q41" i="2"/>
  <c r="AG41" i="2"/>
  <c r="U54" i="2"/>
  <c r="AK54" i="2"/>
  <c r="U13" i="2"/>
  <c r="AK13" i="2"/>
  <c r="U41" i="2"/>
  <c r="AK41" i="2"/>
</calcChain>
</file>

<file path=xl/sharedStrings.xml><?xml version="1.0" encoding="utf-8"?>
<sst xmlns="http://schemas.openxmlformats.org/spreadsheetml/2006/main" count="597" uniqueCount="207">
  <si>
    <t>Antisèche Vitesse Natation</t>
  </si>
  <si>
    <t xml:space="preserve">Pour calculer ta vitesse, indique: </t>
  </si>
  <si>
    <t>une distance (en mètres) ici:</t>
  </si>
  <si>
    <t>m</t>
  </si>
  <si>
    <t>Ta vitesse:</t>
  </si>
  <si>
    <t>m/s</t>
  </si>
  <si>
    <t>ta performance chronométrique (en secondes) ici:</t>
  </si>
  <si>
    <t>Sec</t>
  </si>
  <si>
    <t>Puis déplace les curseurs pour obtenir tes données:</t>
  </si>
  <si>
    <t>Vitesse:</t>
  </si>
  <si>
    <t>% Vitesse</t>
  </si>
  <si>
    <t xml:space="preserve"> Temps  25m</t>
  </si>
  <si>
    <t xml:space="preserve"> Temps 50m</t>
  </si>
  <si>
    <t xml:space="preserve"> Temps 75m</t>
  </si>
  <si>
    <t xml:space="preserve"> Temps 100m</t>
  </si>
  <si>
    <t xml:space="preserve"> Temps 125m</t>
  </si>
  <si>
    <t xml:space="preserve"> Temps 150m</t>
  </si>
  <si>
    <t xml:space="preserve"> Temps 200m</t>
  </si>
  <si>
    <t xml:space="preserve"> Temps 250m</t>
  </si>
  <si>
    <t xml:space="preserve"> Temps 300m</t>
  </si>
  <si>
    <t xml:space="preserve"> Temps 400m</t>
  </si>
  <si>
    <t xml:space="preserve"> Temps 500m</t>
  </si>
  <si>
    <t xml:space="preserve"> Temps 600m</t>
  </si>
  <si>
    <t xml:space="preserve"> Temps 800m</t>
  </si>
  <si>
    <t xml:space="preserve"> Temps 1500m</t>
  </si>
  <si>
    <t>Antisèche Vitesse Course à Pied (1)</t>
  </si>
  <si>
    <t>Déplace les curseurs pour obtenir tes données</t>
  </si>
  <si>
    <r>
      <t xml:space="preserve"> Temps  </t>
    </r>
    <r>
      <rPr>
        <b/>
        <sz val="16"/>
        <color indexed="8"/>
        <rFont val="Arial"/>
        <family val="2"/>
      </rPr>
      <t>100m</t>
    </r>
  </si>
  <si>
    <r>
      <t xml:space="preserve"> Temps </t>
    </r>
    <r>
      <rPr>
        <b/>
        <sz val="16"/>
        <color indexed="8"/>
        <rFont val="Arial"/>
        <family val="2"/>
      </rPr>
      <t>200m</t>
    </r>
  </si>
  <si>
    <r>
      <t xml:space="preserve"> Temps </t>
    </r>
    <r>
      <rPr>
        <b/>
        <sz val="16"/>
        <color indexed="8"/>
        <rFont val="Arial"/>
        <family val="2"/>
      </rPr>
      <t>300m</t>
    </r>
  </si>
  <si>
    <r>
      <t xml:space="preserve"> Temps </t>
    </r>
    <r>
      <rPr>
        <b/>
        <sz val="16"/>
        <color indexed="8"/>
        <rFont val="Arial"/>
        <family val="2"/>
      </rPr>
      <t>400m</t>
    </r>
  </si>
  <si>
    <r>
      <t xml:space="preserve"> Temps </t>
    </r>
    <r>
      <rPr>
        <b/>
        <sz val="16"/>
        <color indexed="8"/>
        <rFont val="Arial"/>
        <family val="2"/>
      </rPr>
      <t>500m</t>
    </r>
  </si>
  <si>
    <r>
      <t xml:space="preserve"> Temps </t>
    </r>
    <r>
      <rPr>
        <b/>
        <sz val="16"/>
        <color indexed="8"/>
        <rFont val="Arial"/>
        <family val="2"/>
      </rPr>
      <t>800m</t>
    </r>
  </si>
  <si>
    <r>
      <t xml:space="preserve"> Temps </t>
    </r>
    <r>
      <rPr>
        <b/>
        <sz val="16"/>
        <color indexed="8"/>
        <rFont val="Arial"/>
        <family val="2"/>
      </rPr>
      <t>1000m</t>
    </r>
  </si>
  <si>
    <t>km/h</t>
  </si>
  <si>
    <r>
      <t xml:space="preserve"> Temps </t>
    </r>
    <r>
      <rPr>
        <b/>
        <sz val="16"/>
        <color indexed="8"/>
        <rFont val="Arial"/>
        <family val="2"/>
      </rPr>
      <t>1500m</t>
    </r>
  </si>
  <si>
    <r>
      <t xml:space="preserve"> Temps </t>
    </r>
    <r>
      <rPr>
        <b/>
        <sz val="16"/>
        <color indexed="8"/>
        <rFont val="Arial"/>
        <family val="2"/>
      </rPr>
      <t>2000m</t>
    </r>
  </si>
  <si>
    <r>
      <t xml:space="preserve"> Temps </t>
    </r>
    <r>
      <rPr>
        <b/>
        <sz val="16"/>
        <color indexed="8"/>
        <rFont val="Arial"/>
        <family val="2"/>
      </rPr>
      <t>3000m</t>
    </r>
  </si>
  <si>
    <r>
      <t xml:space="preserve"> Temps </t>
    </r>
    <r>
      <rPr>
        <b/>
        <sz val="16"/>
        <color indexed="8"/>
        <rFont val="Arial"/>
        <family val="2"/>
      </rPr>
      <t>5000m</t>
    </r>
  </si>
  <si>
    <r>
      <t xml:space="preserve"> Temps </t>
    </r>
    <r>
      <rPr>
        <b/>
        <sz val="16"/>
        <color indexed="8"/>
        <rFont val="Arial"/>
        <family val="2"/>
      </rPr>
      <t>10km</t>
    </r>
  </si>
  <si>
    <r>
      <t xml:space="preserve"> Temps </t>
    </r>
    <r>
      <rPr>
        <b/>
        <sz val="16"/>
        <color indexed="8"/>
        <rFont val="Arial"/>
        <family val="2"/>
      </rPr>
      <t>21.1km</t>
    </r>
  </si>
  <si>
    <r>
      <t xml:space="preserve"> Temps </t>
    </r>
    <r>
      <rPr>
        <b/>
        <sz val="16"/>
        <color indexed="8"/>
        <rFont val="Arial"/>
        <family val="2"/>
      </rPr>
      <t>42.195km</t>
    </r>
  </si>
  <si>
    <t>Antisèche Vitesse Course à Pied (2)</t>
  </si>
  <si>
    <t xml:space="preserve">Ma  VMA   : </t>
  </si>
  <si>
    <t>Km/h</t>
  </si>
  <si>
    <t>&lt;= INDIQUE TA VMA</t>
  </si>
  <si>
    <t xml:space="preserve">Ma FCMAX   : </t>
  </si>
  <si>
    <t>bpm</t>
  </si>
  <si>
    <t>&lt;= INDIQUE TA FCMAX</t>
  </si>
  <si>
    <t>Allures d'entrainement en Course à Pied</t>
  </si>
  <si>
    <t>% de VMA</t>
  </si>
  <si>
    <t>Temps au Km</t>
  </si>
  <si>
    <t>/</t>
  </si>
  <si>
    <t xml:space="preserve"> &lt;= Exprimé en minutes:secondes</t>
  </si>
  <si>
    <t>% de FCMax</t>
  </si>
  <si>
    <t>Fréquence Cardiaque</t>
  </si>
  <si>
    <t xml:space="preserve"> &lt;= Exprimée en battements par minute</t>
  </si>
  <si>
    <t>Temps maximum d'effort</t>
  </si>
  <si>
    <t>X heures</t>
  </si>
  <si>
    <t>30' à 1h30</t>
  </si>
  <si>
    <t>15' à 1h</t>
  </si>
  <si>
    <t>3 à 7'</t>
  </si>
  <si>
    <t>Moins de 3'</t>
  </si>
  <si>
    <t>Moins de 10''</t>
  </si>
  <si>
    <t>Distances et temps de passage en Course à pied</t>
  </si>
  <si>
    <t>Temps en min:sec</t>
  </si>
  <si>
    <t>100m</t>
  </si>
  <si>
    <t>200m</t>
  </si>
  <si>
    <t>300m</t>
  </si>
  <si>
    <t>400m</t>
  </si>
  <si>
    <t>500m</t>
  </si>
  <si>
    <t>600m</t>
  </si>
  <si>
    <t>800m</t>
  </si>
  <si>
    <t>1000m</t>
  </si>
  <si>
    <t>50% de la VMA</t>
  </si>
  <si>
    <t>60% de la VMA</t>
  </si>
  <si>
    <t>70% de la VMA</t>
  </si>
  <si>
    <t>80% de la VMA</t>
  </si>
  <si>
    <t>90% de la VMA</t>
  </si>
  <si>
    <t>100% de la VMA</t>
  </si>
  <si>
    <t>110% de la VMA</t>
  </si>
  <si>
    <t xml:space="preserve"> 120% de la VMA</t>
  </si>
  <si>
    <t>Distances en mètres</t>
  </si>
  <si>
    <t>30"</t>
  </si>
  <si>
    <t>40"</t>
  </si>
  <si>
    <t>50"</t>
  </si>
  <si>
    <t>1'00"</t>
  </si>
  <si>
    <t>1'30"</t>
  </si>
  <si>
    <t>2'00"</t>
  </si>
  <si>
    <t>2'30"</t>
  </si>
  <si>
    <t>3'00"</t>
  </si>
  <si>
    <t>8 Km/h</t>
  </si>
  <si>
    <t>45''</t>
  </si>
  <si>
    <t>1'30''</t>
  </si>
  <si>
    <t>3'45</t>
  </si>
  <si>
    <t>7'30''</t>
  </si>
  <si>
    <t>67m</t>
  </si>
  <si>
    <t>134m</t>
  </si>
  <si>
    <t>202m</t>
  </si>
  <si>
    <t>269m</t>
  </si>
  <si>
    <t>9 Km/h</t>
  </si>
  <si>
    <t>40''</t>
  </si>
  <si>
    <t>1'20''</t>
  </si>
  <si>
    <t>3'20</t>
  </si>
  <si>
    <t>6'40''</t>
  </si>
  <si>
    <t>75m</t>
  </si>
  <si>
    <t>150m</t>
  </si>
  <si>
    <t>225m</t>
  </si>
  <si>
    <t>10 Km/h</t>
  </si>
  <si>
    <t>36''</t>
  </si>
  <si>
    <t>1'13''</t>
  </si>
  <si>
    <t>3'00</t>
  </si>
  <si>
    <t>6'00''</t>
  </si>
  <si>
    <t>83m</t>
  </si>
  <si>
    <t>166m</t>
  </si>
  <si>
    <t>249m</t>
  </si>
  <si>
    <t>332m</t>
  </si>
  <si>
    <t>11 Km/h</t>
  </si>
  <si>
    <t>33''</t>
  </si>
  <si>
    <t>1'06''</t>
  </si>
  <si>
    <t>2'43''</t>
  </si>
  <si>
    <t>5'26''</t>
  </si>
  <si>
    <t>92m</t>
  </si>
  <si>
    <t>184m</t>
  </si>
  <si>
    <t>276m</t>
  </si>
  <si>
    <t>368m</t>
  </si>
  <si>
    <t>12 Km/h</t>
  </si>
  <si>
    <t>30''</t>
  </si>
  <si>
    <t>1'00</t>
  </si>
  <si>
    <t>2'30''</t>
  </si>
  <si>
    <t>5'00''</t>
  </si>
  <si>
    <t>13 Km/h</t>
  </si>
  <si>
    <t>28''</t>
  </si>
  <si>
    <t>56''</t>
  </si>
  <si>
    <t>2'18''</t>
  </si>
  <si>
    <t>4'36''</t>
  </si>
  <si>
    <t>108m</t>
  </si>
  <si>
    <t>216m</t>
  </si>
  <si>
    <t>324m</t>
  </si>
  <si>
    <t>432m</t>
  </si>
  <si>
    <t>14 Km/h</t>
  </si>
  <si>
    <t>26''</t>
  </si>
  <si>
    <t>52''</t>
  </si>
  <si>
    <t>2'09''</t>
  </si>
  <si>
    <t>4'18''</t>
  </si>
  <si>
    <t>117m</t>
  </si>
  <si>
    <t>234m</t>
  </si>
  <si>
    <t>351m</t>
  </si>
  <si>
    <t>468m</t>
  </si>
  <si>
    <t>15 Km/h</t>
  </si>
  <si>
    <t>24''</t>
  </si>
  <si>
    <t>48''</t>
  </si>
  <si>
    <t>2'00</t>
  </si>
  <si>
    <t>4'00''</t>
  </si>
  <si>
    <t>125m</t>
  </si>
  <si>
    <t>250m</t>
  </si>
  <si>
    <t>375m</t>
  </si>
  <si>
    <t>16 Km/h</t>
  </si>
  <si>
    <t>22''</t>
  </si>
  <si>
    <t>1'52''</t>
  </si>
  <si>
    <t>3'44''</t>
  </si>
  <si>
    <t>133m</t>
  </si>
  <si>
    <t>266m</t>
  </si>
  <si>
    <t>399m</t>
  </si>
  <si>
    <t>532m</t>
  </si>
  <si>
    <t>17 Km/h</t>
  </si>
  <si>
    <t>42''</t>
  </si>
  <si>
    <t>1'46''</t>
  </si>
  <si>
    <t>3'32''</t>
  </si>
  <si>
    <t>142m</t>
  </si>
  <si>
    <t>284m</t>
  </si>
  <si>
    <t>426m</t>
  </si>
  <si>
    <t>568m</t>
  </si>
  <si>
    <t>18 Km/h</t>
  </si>
  <si>
    <t>1'40</t>
  </si>
  <si>
    <t>3'20''</t>
  </si>
  <si>
    <t>450m</t>
  </si>
  <si>
    <t>19 Km/h</t>
  </si>
  <si>
    <t>38''</t>
  </si>
  <si>
    <t>1'35''</t>
  </si>
  <si>
    <t>3'10''</t>
  </si>
  <si>
    <t>158m</t>
  </si>
  <si>
    <t>316m</t>
  </si>
  <si>
    <t>474m</t>
  </si>
  <si>
    <t>632m</t>
  </si>
  <si>
    <t>20 Km/h</t>
  </si>
  <si>
    <t>3'00''</t>
  </si>
  <si>
    <t>167m</t>
  </si>
  <si>
    <t>334m</t>
  </si>
  <si>
    <t>501m</t>
  </si>
  <si>
    <t>668m</t>
  </si>
  <si>
    <t>21 Km/h</t>
  </si>
  <si>
    <t>34''</t>
  </si>
  <si>
    <t>1'26''</t>
  </si>
  <si>
    <t>2'52''</t>
  </si>
  <si>
    <t>175m</t>
  </si>
  <si>
    <t>350m</t>
  </si>
  <si>
    <t>525m</t>
  </si>
  <si>
    <t>700m</t>
  </si>
  <si>
    <t>22 Km/h</t>
  </si>
  <si>
    <t>32''</t>
  </si>
  <si>
    <t>1'22''</t>
  </si>
  <si>
    <t>2'44''</t>
  </si>
  <si>
    <t>183m</t>
  </si>
  <si>
    <t>364m</t>
  </si>
  <si>
    <t>547m</t>
  </si>
  <si>
    <t>728m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</si>
</sst>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\'\ ss"/>
    <numFmt numFmtId="165" formatCode="mm\'\ \ ss\'"/>
    <numFmt numFmtId="166" formatCode="mm\'\ ss\'"/>
    <numFmt numFmtId="167" formatCode="m\'\ ss.0"/>
    <numFmt numFmtId="168" formatCode="h:mm\'\ ss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3"/>
      <color rgb="FFFF000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57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6"/>
      <color indexed="57"/>
      <name val="Arial"/>
      <family val="2"/>
    </font>
    <font>
      <b/>
      <sz val="10"/>
      <color indexed="9"/>
      <name val="Arial"/>
      <family val="2"/>
    </font>
    <font>
      <b/>
      <sz val="12"/>
      <color rgb="FFFF0000"/>
      <name val="Arial"/>
      <family val="2"/>
    </font>
    <font>
      <b/>
      <sz val="14"/>
      <color rgb="FFC0000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FFFF00"/>
        <bgColor indexed="42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10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21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1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5">
    <xf numFmtId="0" fontId="0" fillId="0" borderId="0" xfId="0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0" xfId="1" applyFill="1"/>
    <xf numFmtId="0" fontId="1" fillId="2" borderId="4" xfId="1" applyFill="1" applyBorder="1"/>
    <xf numFmtId="0" fontId="1" fillId="0" borderId="0" xfId="1" applyBorder="1"/>
    <xf numFmtId="0" fontId="1" fillId="2" borderId="0" xfId="1" applyFill="1" applyBorder="1" applyProtection="1"/>
    <xf numFmtId="0" fontId="1" fillId="2" borderId="8" xfId="1" applyFill="1" applyBorder="1"/>
    <xf numFmtId="0" fontId="1" fillId="2" borderId="0" xfId="1" applyFill="1" applyBorder="1"/>
    <xf numFmtId="0" fontId="2" fillId="2" borderId="0" xfId="1" applyFont="1" applyFill="1" applyBorder="1" applyAlignment="1" applyProtection="1">
      <alignment horizontal="center" vertical="center"/>
    </xf>
    <xf numFmtId="0" fontId="4" fillId="4" borderId="9" xfId="1" applyFont="1" applyFill="1" applyBorder="1" applyAlignment="1" applyProtection="1">
      <alignment vertical="center"/>
    </xf>
    <xf numFmtId="0" fontId="2" fillId="5" borderId="11" xfId="1" applyFont="1" applyFill="1" applyBorder="1" applyAlignment="1" applyProtection="1">
      <alignment horizontal="center" vertical="center"/>
      <protection locked="0"/>
    </xf>
    <xf numFmtId="0" fontId="7" fillId="4" borderId="14" xfId="1" applyFont="1" applyFill="1" applyBorder="1" applyAlignment="1" applyProtection="1">
      <alignment vertical="center"/>
    </xf>
    <xf numFmtId="0" fontId="4" fillId="4" borderId="9" xfId="1" applyFont="1" applyFill="1" applyBorder="1" applyAlignment="1" applyProtection="1">
      <alignment horizontal="center" vertical="center"/>
    </xf>
    <xf numFmtId="0" fontId="7" fillId="4" borderId="16" xfId="1" applyFont="1" applyFill="1" applyBorder="1" applyAlignment="1" applyProtection="1">
      <alignment vertical="center"/>
    </xf>
    <xf numFmtId="0" fontId="1" fillId="4" borderId="1" xfId="1" applyFill="1" applyBorder="1" applyProtection="1"/>
    <xf numFmtId="0" fontId="1" fillId="4" borderId="2" xfId="1" applyFill="1" applyBorder="1" applyProtection="1"/>
    <xf numFmtId="0" fontId="1" fillId="4" borderId="3" xfId="1" applyFill="1" applyBorder="1" applyProtection="1"/>
    <xf numFmtId="0" fontId="1" fillId="2" borderId="1" xfId="1" applyFill="1" applyBorder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1" fillId="0" borderId="2" xfId="1" applyBorder="1" applyProtection="1"/>
    <xf numFmtId="0" fontId="1" fillId="4" borderId="4" xfId="1" applyFill="1" applyBorder="1" applyProtection="1"/>
    <xf numFmtId="0" fontId="9" fillId="4" borderId="8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/>
    </xf>
    <xf numFmtId="0" fontId="7" fillId="4" borderId="17" xfId="1" applyFont="1" applyFill="1" applyBorder="1" applyAlignment="1" applyProtection="1">
      <alignment horizontal="center" vertical="center"/>
    </xf>
    <xf numFmtId="0" fontId="1" fillId="4" borderId="8" xfId="1" applyFill="1" applyBorder="1" applyProtection="1"/>
    <xf numFmtId="0" fontId="1" fillId="2" borderId="4" xfId="1" applyFill="1" applyBorder="1" applyProtection="1"/>
    <xf numFmtId="0" fontId="1" fillId="0" borderId="0" xfId="1" applyBorder="1" applyProtection="1"/>
    <xf numFmtId="0" fontId="10" fillId="2" borderId="8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Protection="1"/>
    <xf numFmtId="0" fontId="9" fillId="2" borderId="8" xfId="1" applyFont="1" applyFill="1" applyBorder="1" applyProtection="1"/>
    <xf numFmtId="0" fontId="9" fillId="2" borderId="0" xfId="1" applyFont="1" applyFill="1" applyBorder="1" applyProtection="1"/>
    <xf numFmtId="0" fontId="9" fillId="2" borderId="8" xfId="1" applyFont="1" applyFill="1" applyBorder="1"/>
    <xf numFmtId="0" fontId="11" fillId="4" borderId="4" xfId="1" applyFont="1" applyFill="1" applyBorder="1" applyProtection="1"/>
    <xf numFmtId="0" fontId="11" fillId="4" borderId="0" xfId="1" applyFont="1" applyFill="1" applyBorder="1" applyProtection="1"/>
    <xf numFmtId="0" fontId="11" fillId="4" borderId="8" xfId="1" applyFont="1" applyFill="1" applyBorder="1" applyProtection="1"/>
    <xf numFmtId="0" fontId="11" fillId="2" borderId="0" xfId="1" applyFont="1" applyFill="1" applyBorder="1" applyProtection="1"/>
    <xf numFmtId="0" fontId="11" fillId="4" borderId="0" xfId="1" applyFont="1" applyFill="1" applyBorder="1" applyAlignment="1" applyProtection="1">
      <alignment horizontal="center"/>
    </xf>
    <xf numFmtId="0" fontId="11" fillId="2" borderId="4" xfId="1" applyFont="1" applyFill="1" applyBorder="1" applyProtection="1"/>
    <xf numFmtId="0" fontId="11" fillId="0" borderId="0" xfId="1" applyFont="1" applyFill="1" applyBorder="1" applyProtection="1"/>
    <xf numFmtId="0" fontId="12" fillId="2" borderId="4" xfId="1" applyFont="1" applyFill="1" applyBorder="1" applyProtection="1"/>
    <xf numFmtId="2" fontId="10" fillId="4" borderId="5" xfId="1" applyNumberFormat="1" applyFont="1" applyFill="1" applyBorder="1" applyAlignment="1" applyProtection="1">
      <alignment horizontal="center" vertical="center"/>
    </xf>
    <xf numFmtId="2" fontId="10" fillId="4" borderId="7" xfId="1" applyNumberFormat="1" applyFont="1" applyFill="1" applyBorder="1" applyAlignment="1" applyProtection="1">
      <alignment vertical="center"/>
    </xf>
    <xf numFmtId="2" fontId="10" fillId="4" borderId="8" xfId="1" applyNumberFormat="1" applyFont="1" applyFill="1" applyBorder="1" applyProtection="1"/>
    <xf numFmtId="2" fontId="10" fillId="2" borderId="0" xfId="1" applyNumberFormat="1" applyFont="1" applyFill="1" applyBorder="1" applyProtection="1"/>
    <xf numFmtId="0" fontId="10" fillId="4" borderId="17" xfId="1" applyFont="1" applyFill="1" applyBorder="1" applyAlignment="1" applyProtection="1">
      <alignment horizontal="center" vertical="center"/>
    </xf>
    <xf numFmtId="0" fontId="9" fillId="0" borderId="0" xfId="1" applyFont="1" applyBorder="1" applyProtection="1"/>
    <xf numFmtId="0" fontId="12" fillId="0" borderId="0" xfId="1" applyFont="1" applyFill="1" applyBorder="1" applyAlignment="1" applyProtection="1">
      <alignment horizontal="center" vertical="center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2" fontId="10" fillId="4" borderId="0" xfId="1" applyNumberFormat="1" applyFont="1" applyFill="1" applyBorder="1" applyAlignment="1" applyProtection="1">
      <alignment horizontal="center" vertical="center"/>
    </xf>
    <xf numFmtId="2" fontId="10" fillId="4" borderId="0" xfId="1" applyNumberFormat="1" applyFont="1" applyFill="1" applyBorder="1" applyAlignment="1" applyProtection="1">
      <alignment vertical="center"/>
    </xf>
    <xf numFmtId="0" fontId="10" fillId="4" borderId="0" xfId="1" applyFont="1" applyFill="1" applyBorder="1" applyAlignment="1" applyProtection="1">
      <alignment horizontal="center" vertical="center"/>
    </xf>
    <xf numFmtId="0" fontId="11" fillId="4" borderId="4" xfId="1" applyFont="1" applyFill="1" applyBorder="1" applyAlignment="1" applyProtection="1">
      <alignment vertical="center"/>
    </xf>
    <xf numFmtId="0" fontId="13" fillId="4" borderId="0" xfId="1" applyNumberFormat="1" applyFont="1" applyFill="1" applyBorder="1" applyAlignment="1" applyProtection="1">
      <alignment horizontal="center" vertical="center"/>
    </xf>
    <xf numFmtId="0" fontId="13" fillId="4" borderId="0" xfId="1" applyNumberFormat="1" applyFont="1" applyFill="1" applyBorder="1" applyAlignment="1" applyProtection="1">
      <alignment horizontal="center" vertical="center"/>
      <protection locked="0"/>
    </xf>
    <xf numFmtId="0" fontId="13" fillId="4" borderId="8" xfId="1" applyNumberFormat="1" applyFont="1" applyFill="1" applyBorder="1" applyAlignment="1" applyProtection="1">
      <alignment horizontal="center" vertical="center"/>
    </xf>
    <xf numFmtId="0" fontId="13" fillId="2" borderId="0" xfId="1" applyNumberFormat="1" applyFont="1" applyFill="1" applyBorder="1" applyAlignment="1" applyProtection="1">
      <alignment horizontal="center" vertical="center"/>
    </xf>
    <xf numFmtId="2" fontId="13" fillId="4" borderId="4" xfId="1" applyNumberFormat="1" applyFont="1" applyFill="1" applyBorder="1" applyAlignment="1" applyProtection="1">
      <alignment horizontal="left" vertical="center"/>
    </xf>
    <xf numFmtId="0" fontId="10" fillId="4" borderId="0" xfId="1" quotePrefix="1" applyFont="1" applyFill="1" applyBorder="1" applyAlignment="1" applyProtection="1">
      <alignment horizontal="center" vertical="center"/>
      <protection locked="0"/>
    </xf>
    <xf numFmtId="21" fontId="13" fillId="4" borderId="8" xfId="1" applyNumberFormat="1" applyFont="1" applyFill="1" applyBorder="1" applyAlignment="1" applyProtection="1">
      <alignment horizontal="center" vertical="center"/>
    </xf>
    <xf numFmtId="21" fontId="13" fillId="2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0" fillId="2" borderId="8" xfId="1" applyNumberFormat="1" applyFont="1" applyFill="1" applyBorder="1" applyAlignment="1" applyProtection="1">
      <alignment horizontal="center" vertical="center"/>
    </xf>
    <xf numFmtId="0" fontId="10" fillId="2" borderId="0" xfId="1" applyNumberFormat="1" applyFont="1" applyFill="1" applyBorder="1" applyAlignment="1" applyProtection="1">
      <alignment horizontal="center" vertical="center"/>
    </xf>
    <xf numFmtId="21" fontId="10" fillId="2" borderId="4" xfId="1" applyNumberFormat="1" applyFont="1" applyFill="1" applyBorder="1" applyAlignment="1" applyProtection="1">
      <alignment horizontal="center" vertical="center"/>
    </xf>
    <xf numFmtId="0" fontId="10" fillId="2" borderId="4" xfId="1" applyNumberFormat="1" applyFont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/>
    </xf>
    <xf numFmtId="0" fontId="9" fillId="2" borderId="8" xfId="1" applyFont="1" applyFill="1" applyBorder="1" applyAlignment="1" applyProtection="1">
      <alignment horizontal="center"/>
    </xf>
    <xf numFmtId="2" fontId="13" fillId="4" borderId="0" xfId="1" applyNumberFormat="1" applyFont="1" applyFill="1" applyBorder="1" applyAlignment="1" applyProtection="1">
      <alignment horizontal="center" vertical="center"/>
    </xf>
    <xf numFmtId="2" fontId="13" fillId="4" borderId="8" xfId="1" applyNumberFormat="1" applyFont="1" applyFill="1" applyBorder="1" applyAlignment="1" applyProtection="1">
      <alignment horizontal="center" vertical="center"/>
    </xf>
    <xf numFmtId="2" fontId="13" fillId="2" borderId="0" xfId="1" applyNumberFormat="1" applyFont="1" applyFill="1" applyBorder="1" applyAlignment="1" applyProtection="1">
      <alignment horizontal="center" vertical="center"/>
    </xf>
    <xf numFmtId="0" fontId="13" fillId="4" borderId="0" xfId="1" applyFont="1" applyFill="1" applyBorder="1" applyAlignment="1" applyProtection="1">
      <alignment horizontal="center" vertical="center"/>
    </xf>
    <xf numFmtId="165" fontId="14" fillId="2" borderId="8" xfId="1" applyNumberFormat="1" applyFont="1" applyFill="1" applyBorder="1" applyAlignment="1" applyProtection="1">
      <alignment horizontal="center" vertical="center"/>
    </xf>
    <xf numFmtId="165" fontId="14" fillId="2" borderId="0" xfId="1" applyNumberFormat="1" applyFont="1" applyFill="1" applyBorder="1" applyAlignment="1" applyProtection="1">
      <alignment horizontal="center" vertical="center"/>
    </xf>
    <xf numFmtId="21" fontId="14" fillId="2" borderId="4" xfId="1" applyNumberFormat="1" applyFont="1" applyFill="1" applyBorder="1" applyAlignment="1" applyProtection="1">
      <alignment horizontal="center" vertical="center"/>
    </xf>
    <xf numFmtId="2" fontId="15" fillId="4" borderId="0" xfId="1" applyNumberFormat="1" applyFont="1" applyFill="1" applyBorder="1" applyAlignment="1" applyProtection="1">
      <alignment horizontal="center" vertical="center"/>
    </xf>
    <xf numFmtId="2" fontId="15" fillId="4" borderId="8" xfId="1" applyNumberFormat="1" applyFont="1" applyFill="1" applyBorder="1" applyAlignment="1" applyProtection="1">
      <alignment horizontal="center" vertical="center"/>
    </xf>
    <xf numFmtId="2" fontId="15" fillId="2" borderId="0" xfId="1" applyNumberFormat="1" applyFont="1" applyFill="1" applyBorder="1" applyAlignment="1" applyProtection="1">
      <alignment horizontal="center" vertical="center"/>
    </xf>
    <xf numFmtId="2" fontId="16" fillId="4" borderId="4" xfId="1" applyNumberFormat="1" applyFont="1" applyFill="1" applyBorder="1" applyAlignment="1" applyProtection="1">
      <alignment horizontal="center" vertical="center"/>
    </xf>
    <xf numFmtId="0" fontId="16" fillId="4" borderId="0" xfId="1" applyFont="1" applyFill="1" applyBorder="1" applyAlignment="1" applyProtection="1">
      <alignment horizontal="center" vertical="center"/>
    </xf>
    <xf numFmtId="21" fontId="15" fillId="4" borderId="8" xfId="1" applyNumberFormat="1" applyFont="1" applyFill="1" applyBorder="1" applyAlignment="1" applyProtection="1">
      <alignment horizontal="center" vertical="center"/>
    </xf>
    <xf numFmtId="21" fontId="15" fillId="2" borderId="0" xfId="1" applyNumberFormat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2" fontId="10" fillId="2" borderId="4" xfId="1" applyNumberFormat="1" applyFont="1" applyFill="1" applyBorder="1" applyAlignment="1" applyProtection="1">
      <alignment vertical="center"/>
    </xf>
    <xf numFmtId="166" fontId="10" fillId="2" borderId="4" xfId="1" applyNumberFormat="1" applyFont="1" applyFill="1" applyBorder="1" applyAlignment="1" applyProtection="1">
      <alignment vertical="center"/>
    </xf>
    <xf numFmtId="21" fontId="14" fillId="2" borderId="0" xfId="1" applyNumberFormat="1" applyFont="1" applyFill="1" applyBorder="1" applyAlignment="1" applyProtection="1">
      <alignment vertical="center"/>
    </xf>
    <xf numFmtId="21" fontId="14" fillId="2" borderId="8" xfId="1" applyNumberFormat="1" applyFont="1" applyFill="1" applyBorder="1" applyAlignment="1" applyProtection="1">
      <alignment vertical="center"/>
    </xf>
    <xf numFmtId="0" fontId="12" fillId="0" borderId="0" xfId="1" applyFont="1" applyFill="1" applyBorder="1" applyProtection="1"/>
    <xf numFmtId="0" fontId="12" fillId="2" borderId="8" xfId="1" applyFont="1" applyFill="1" applyBorder="1" applyProtection="1"/>
    <xf numFmtId="0" fontId="12" fillId="2" borderId="0" xfId="1" applyFont="1" applyFill="1" applyBorder="1" applyProtection="1"/>
    <xf numFmtId="0" fontId="11" fillId="2" borderId="20" xfId="1" applyFont="1" applyFill="1" applyBorder="1" applyProtection="1"/>
    <xf numFmtId="0" fontId="11" fillId="0" borderId="21" xfId="1" applyFont="1" applyFill="1" applyBorder="1" applyProtection="1"/>
    <xf numFmtId="0" fontId="12" fillId="2" borderId="21" xfId="1" applyFont="1" applyFill="1" applyBorder="1" applyProtection="1"/>
    <xf numFmtId="0" fontId="12" fillId="2" borderId="22" xfId="1" applyFont="1" applyFill="1" applyBorder="1" applyProtection="1"/>
    <xf numFmtId="0" fontId="12" fillId="2" borderId="20" xfId="1" applyFont="1" applyFill="1" applyBorder="1" applyProtection="1"/>
    <xf numFmtId="166" fontId="12" fillId="2" borderId="21" xfId="1" applyNumberFormat="1" applyFont="1" applyFill="1" applyBorder="1" applyAlignment="1" applyProtection="1">
      <alignment horizontal="center"/>
    </xf>
    <xf numFmtId="166" fontId="12" fillId="2" borderId="22" xfId="1" applyNumberFormat="1" applyFont="1" applyFill="1" applyBorder="1" applyAlignment="1" applyProtection="1">
      <alignment horizontal="center"/>
    </xf>
    <xf numFmtId="166" fontId="12" fillId="2" borderId="0" xfId="1" applyNumberFormat="1" applyFont="1" applyFill="1" applyBorder="1" applyAlignment="1" applyProtection="1">
      <alignment horizontal="center"/>
    </xf>
    <xf numFmtId="0" fontId="9" fillId="2" borderId="20" xfId="1" applyFont="1" applyFill="1" applyBorder="1" applyProtection="1"/>
    <xf numFmtId="0" fontId="9" fillId="2" borderId="21" xfId="1" applyFont="1" applyFill="1" applyBorder="1" applyProtection="1"/>
    <xf numFmtId="0" fontId="9" fillId="0" borderId="22" xfId="1" applyFont="1" applyFill="1" applyBorder="1" applyProtection="1"/>
    <xf numFmtId="0" fontId="9" fillId="2" borderId="22" xfId="1" applyFont="1" applyFill="1" applyBorder="1" applyProtection="1"/>
    <xf numFmtId="1" fontId="12" fillId="2" borderId="0" xfId="1" applyNumberFormat="1" applyFont="1" applyFill="1" applyBorder="1" applyProtection="1"/>
    <xf numFmtId="0" fontId="11" fillId="2" borderId="1" xfId="1" applyFont="1" applyFill="1" applyBorder="1" applyProtection="1"/>
    <xf numFmtId="0" fontId="11" fillId="2" borderId="2" xfId="1" applyFont="1" applyFill="1" applyBorder="1" applyProtection="1"/>
    <xf numFmtId="0" fontId="12" fillId="2" borderId="2" xfId="1" applyFont="1" applyFill="1" applyBorder="1" applyProtection="1"/>
    <xf numFmtId="0" fontId="12" fillId="2" borderId="3" xfId="1" applyFont="1" applyFill="1" applyBorder="1" applyProtection="1"/>
    <xf numFmtId="0" fontId="12" fillId="2" borderId="1" xfId="1" applyFont="1" applyFill="1" applyBorder="1" applyProtection="1"/>
    <xf numFmtId="0" fontId="9" fillId="2" borderId="1" xfId="1" applyFont="1" applyFill="1" applyBorder="1" applyProtection="1"/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0" borderId="2" xfId="1" applyFont="1" applyBorder="1" applyProtection="1"/>
    <xf numFmtId="0" fontId="12" fillId="2" borderId="0" xfId="1" applyFont="1" applyFill="1" applyBorder="1" applyAlignment="1" applyProtection="1">
      <alignment horizontal="right"/>
    </xf>
    <xf numFmtId="0" fontId="12" fillId="2" borderId="8" xfId="1" applyFont="1" applyFill="1" applyBorder="1" applyAlignment="1" applyProtection="1">
      <alignment horizontal="right"/>
    </xf>
    <xf numFmtId="0" fontId="1" fillId="4" borderId="0" xfId="1" applyFill="1" applyBorder="1" applyProtection="1"/>
    <xf numFmtId="0" fontId="1" fillId="0" borderId="0" xfId="1" applyFill="1" applyBorder="1" applyProtection="1"/>
    <xf numFmtId="20" fontId="9" fillId="2" borderId="8" xfId="1" applyNumberFormat="1" applyFont="1" applyFill="1" applyBorder="1" applyProtection="1"/>
    <xf numFmtId="20" fontId="9" fillId="2" borderId="0" xfId="1" applyNumberFormat="1" applyFont="1" applyFill="1" applyBorder="1" applyProtection="1"/>
    <xf numFmtId="0" fontId="1" fillId="2" borderId="8" xfId="1" applyFill="1" applyBorder="1" applyProtection="1"/>
    <xf numFmtId="0" fontId="1" fillId="4" borderId="20" xfId="1" applyFill="1" applyBorder="1" applyProtection="1"/>
    <xf numFmtId="0" fontId="1" fillId="4" borderId="21" xfId="1" applyFill="1" applyBorder="1" applyProtection="1"/>
    <xf numFmtId="0" fontId="1" fillId="4" borderId="22" xfId="1" applyFill="1" applyBorder="1" applyProtection="1"/>
    <xf numFmtId="0" fontId="1" fillId="2" borderId="20" xfId="1" applyFill="1" applyBorder="1" applyProtection="1"/>
    <xf numFmtId="0" fontId="1" fillId="0" borderId="21" xfId="1" applyBorder="1" applyProtection="1"/>
    <xf numFmtId="0" fontId="1" fillId="2" borderId="21" xfId="1" applyFill="1" applyBorder="1" applyProtection="1"/>
    <xf numFmtId="0" fontId="1" fillId="2" borderId="22" xfId="1" applyFill="1" applyBorder="1" applyProtection="1"/>
    <xf numFmtId="0" fontId="1" fillId="2" borderId="20" xfId="1" applyFill="1" applyBorder="1"/>
    <xf numFmtId="0" fontId="1" fillId="2" borderId="22" xfId="1" applyFill="1" applyBorder="1"/>
    <xf numFmtId="0" fontId="1" fillId="2" borderId="0" xfId="1" applyFill="1" applyBorder="1" applyAlignment="1" applyProtection="1"/>
    <xf numFmtId="0" fontId="1" fillId="2" borderId="0" xfId="1" applyFill="1" applyAlignment="1" applyProtection="1"/>
    <xf numFmtId="0" fontId="11" fillId="2" borderId="0" xfId="1" applyFont="1" applyFill="1" applyBorder="1" applyAlignment="1" applyProtection="1">
      <alignment horizontal="center" vertical="center" wrapText="1"/>
    </xf>
    <xf numFmtId="0" fontId="11" fillId="2" borderId="8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/>
    </xf>
    <xf numFmtId="0" fontId="1" fillId="2" borderId="8" xfId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165" fontId="18" fillId="2" borderId="8" xfId="1" applyNumberFormat="1" applyFont="1" applyFill="1" applyBorder="1" applyAlignment="1" applyProtection="1">
      <alignment horizontal="center" vertical="center"/>
    </xf>
    <xf numFmtId="165" fontId="18" fillId="2" borderId="0" xfId="1" applyNumberFormat="1" applyFont="1" applyFill="1" applyBorder="1" applyAlignment="1" applyProtection="1">
      <alignment horizontal="center" vertical="center"/>
    </xf>
    <xf numFmtId="21" fontId="18" fillId="2" borderId="4" xfId="1" applyNumberFormat="1" applyFont="1" applyFill="1" applyBorder="1" applyAlignment="1" applyProtection="1">
      <alignment horizontal="center" vertical="center"/>
    </xf>
    <xf numFmtId="21" fontId="18" fillId="2" borderId="0" xfId="1" applyNumberFormat="1" applyFont="1" applyFill="1" applyBorder="1" applyAlignment="1" applyProtection="1">
      <alignment vertical="center"/>
    </xf>
    <xf numFmtId="21" fontId="18" fillId="2" borderId="8" xfId="1" applyNumberFormat="1" applyFont="1" applyFill="1" applyBorder="1" applyAlignment="1" applyProtection="1">
      <alignment vertical="center"/>
    </xf>
    <xf numFmtId="0" fontId="11" fillId="2" borderId="8" xfId="1" applyFont="1" applyFill="1" applyBorder="1" applyProtection="1"/>
    <xf numFmtId="0" fontId="11" fillId="2" borderId="21" xfId="1" applyFont="1" applyFill="1" applyBorder="1" applyProtection="1"/>
    <xf numFmtId="0" fontId="11" fillId="2" borderId="22" xfId="1" applyFont="1" applyFill="1" applyBorder="1" applyProtection="1"/>
    <xf numFmtId="166" fontId="11" fillId="2" borderId="21" xfId="1" applyNumberFormat="1" applyFont="1" applyFill="1" applyBorder="1" applyAlignment="1" applyProtection="1">
      <alignment horizontal="center"/>
    </xf>
    <xf numFmtId="166" fontId="11" fillId="2" borderId="22" xfId="1" applyNumberFormat="1" applyFont="1" applyFill="1" applyBorder="1" applyAlignment="1" applyProtection="1">
      <alignment horizontal="center"/>
    </xf>
    <xf numFmtId="166" fontId="11" fillId="2" borderId="0" xfId="1" applyNumberFormat="1" applyFont="1" applyFill="1" applyBorder="1" applyAlignment="1" applyProtection="1">
      <alignment horizontal="center"/>
    </xf>
    <xf numFmtId="1" fontId="11" fillId="2" borderId="0" xfId="1" applyNumberFormat="1" applyFont="1" applyFill="1" applyBorder="1" applyProtection="1"/>
    <xf numFmtId="0" fontId="11" fillId="2" borderId="3" xfId="1" applyFont="1" applyFill="1" applyBorder="1" applyProtection="1"/>
    <xf numFmtId="0" fontId="11" fillId="2" borderId="0" xfId="1" applyFont="1" applyFill="1" applyBorder="1" applyAlignment="1" applyProtection="1">
      <alignment horizontal="right"/>
    </xf>
    <xf numFmtId="0" fontId="11" fillId="2" borderId="8" xfId="1" applyFont="1" applyFill="1" applyBorder="1" applyAlignment="1" applyProtection="1">
      <alignment horizontal="right"/>
    </xf>
    <xf numFmtId="0" fontId="1" fillId="2" borderId="8" xfId="1" applyFont="1" applyFill="1" applyBorder="1" applyProtection="1"/>
    <xf numFmtId="0" fontId="1" fillId="2" borderId="0" xfId="1" applyFont="1" applyFill="1" applyBorder="1" applyProtection="1"/>
    <xf numFmtId="20" fontId="1" fillId="2" borderId="8" xfId="1" applyNumberFormat="1" applyFill="1" applyBorder="1" applyProtection="1"/>
    <xf numFmtId="20" fontId="1" fillId="2" borderId="0" xfId="1" applyNumberFormat="1" applyFill="1" applyBorder="1" applyProtection="1"/>
    <xf numFmtId="0" fontId="1" fillId="2" borderId="2" xfId="1" applyFill="1" applyBorder="1" applyAlignment="1" applyProtection="1"/>
    <xf numFmtId="0" fontId="2" fillId="2" borderId="0" xfId="1" applyFont="1" applyFill="1" applyBorder="1" applyAlignment="1" applyProtection="1">
      <alignment vertical="center"/>
    </xf>
    <xf numFmtId="0" fontId="19" fillId="6" borderId="4" xfId="1" applyFont="1" applyFill="1" applyBorder="1"/>
    <xf numFmtId="0" fontId="7" fillId="7" borderId="24" xfId="1" applyFont="1" applyFill="1" applyBorder="1" applyAlignment="1">
      <alignment vertical="center"/>
    </xf>
    <xf numFmtId="0" fontId="7" fillId="7" borderId="0" xfId="1" applyFont="1" applyFill="1" applyBorder="1" applyAlignment="1">
      <alignment vertical="center"/>
    </xf>
    <xf numFmtId="0" fontId="20" fillId="7" borderId="0" xfId="1" applyFont="1" applyFill="1" applyBorder="1" applyAlignment="1">
      <alignment vertical="center"/>
    </xf>
    <xf numFmtId="0" fontId="7" fillId="9" borderId="0" xfId="1" applyFont="1" applyFill="1" applyBorder="1" applyAlignment="1">
      <alignment horizontal="center"/>
    </xf>
    <xf numFmtId="0" fontId="8" fillId="4" borderId="0" xfId="1" applyFont="1" applyFill="1" applyBorder="1" applyAlignment="1"/>
    <xf numFmtId="0" fontId="1" fillId="4" borderId="0" xfId="1" applyFill="1" applyBorder="1"/>
    <xf numFmtId="0" fontId="1" fillId="4" borderId="28" xfId="1" applyFill="1" applyBorder="1"/>
    <xf numFmtId="0" fontId="20" fillId="7" borderId="0" xfId="1" applyFont="1" applyFill="1" applyBorder="1" applyAlignment="1"/>
    <xf numFmtId="0" fontId="19" fillId="10" borderId="0" xfId="1" applyFont="1" applyFill="1" applyBorder="1"/>
    <xf numFmtId="0" fontId="22" fillId="10" borderId="0" xfId="1" applyFont="1" applyFill="1" applyBorder="1"/>
    <xf numFmtId="0" fontId="1" fillId="2" borderId="4" xfId="1" applyFill="1" applyBorder="1" applyAlignment="1">
      <alignment horizontal="center"/>
    </xf>
    <xf numFmtId="0" fontId="23" fillId="4" borderId="0" xfId="1" applyFont="1" applyFill="1" applyBorder="1"/>
    <xf numFmtId="0" fontId="1" fillId="4" borderId="0" xfId="1" applyFill="1" applyBorder="1" applyAlignment="1">
      <alignment horizontal="left"/>
    </xf>
    <xf numFmtId="0" fontId="1" fillId="4" borderId="28" xfId="1" applyFill="1" applyBorder="1" applyAlignment="1">
      <alignment horizontal="left"/>
    </xf>
    <xf numFmtId="0" fontId="1" fillId="4" borderId="16" xfId="1" applyFill="1" applyBorder="1"/>
    <xf numFmtId="0" fontId="1" fillId="4" borderId="32" xfId="1" applyFill="1" applyBorder="1"/>
    <xf numFmtId="0" fontId="11" fillId="13" borderId="24" xfId="1" applyFont="1" applyFill="1" applyBorder="1"/>
    <xf numFmtId="0" fontId="19" fillId="13" borderId="0" xfId="1" applyFont="1" applyFill="1" applyBorder="1"/>
    <xf numFmtId="0" fontId="22" fillId="2" borderId="4" xfId="1" applyFont="1" applyFill="1" applyBorder="1" applyAlignment="1">
      <alignment horizontal="center"/>
    </xf>
    <xf numFmtId="0" fontId="22" fillId="4" borderId="6" xfId="1" applyFont="1" applyFill="1" applyBorder="1" applyAlignment="1">
      <alignment horizontal="center" vertical="center"/>
    </xf>
    <xf numFmtId="0" fontId="22" fillId="4" borderId="7" xfId="1" applyFont="1" applyFill="1" applyBorder="1" applyAlignment="1">
      <alignment horizontal="center" vertical="center"/>
    </xf>
    <xf numFmtId="0" fontId="1" fillId="4" borderId="28" xfId="1" applyFill="1" applyBorder="1" applyAlignment="1"/>
    <xf numFmtId="20" fontId="1" fillId="4" borderId="0" xfId="1" applyNumberFormat="1" applyFont="1" applyFill="1" applyBorder="1"/>
    <xf numFmtId="20" fontId="1" fillId="4" borderId="0" xfId="1" applyNumberFormat="1" applyFont="1" applyFill="1" applyBorder="1" applyAlignment="1">
      <alignment horizontal="center"/>
    </xf>
    <xf numFmtId="0" fontId="1" fillId="4" borderId="28" xfId="1" applyFont="1" applyFill="1" applyBorder="1"/>
    <xf numFmtId="20" fontId="1" fillId="14" borderId="0" xfId="1" applyNumberFormat="1" applyFont="1" applyFill="1" applyBorder="1" applyAlignment="1">
      <alignment horizontal="center"/>
    </xf>
    <xf numFmtId="0" fontId="22" fillId="2" borderId="4" xfId="1" applyFont="1" applyFill="1" applyBorder="1"/>
    <xf numFmtId="20" fontId="22" fillId="14" borderId="0" xfId="1" applyNumberFormat="1" applyFont="1" applyFill="1" applyBorder="1" applyAlignment="1">
      <alignment horizontal="center"/>
    </xf>
    <xf numFmtId="20" fontId="22" fillId="4" borderId="0" xfId="1" applyNumberFormat="1" applyFont="1" applyFill="1" applyBorder="1" applyAlignment="1">
      <alignment horizontal="center"/>
    </xf>
    <xf numFmtId="20" fontId="23" fillId="4" borderId="0" xfId="1" applyNumberFormat="1" applyFont="1" applyFill="1" applyBorder="1"/>
    <xf numFmtId="20" fontId="23" fillId="4" borderId="0" xfId="1" applyNumberFormat="1" applyFont="1" applyFill="1" applyBorder="1" applyAlignment="1">
      <alignment horizontal="center"/>
    </xf>
    <xf numFmtId="20" fontId="23" fillId="4" borderId="16" xfId="1" applyNumberFormat="1" applyFont="1" applyFill="1" applyBorder="1"/>
    <xf numFmtId="20" fontId="23" fillId="4" borderId="16" xfId="1" applyNumberFormat="1" applyFont="1" applyFill="1" applyBorder="1" applyAlignment="1">
      <alignment horizontal="center"/>
    </xf>
    <xf numFmtId="0" fontId="1" fillId="4" borderId="32" xfId="1" applyFont="1" applyFill="1" applyBorder="1"/>
    <xf numFmtId="0" fontId="1" fillId="2" borderId="24" xfId="1" applyFill="1" applyBorder="1" applyAlignment="1">
      <alignment horizontal="right"/>
    </xf>
    <xf numFmtId="0" fontId="1" fillId="2" borderId="11" xfId="1" applyFill="1" applyBorder="1"/>
    <xf numFmtId="0" fontId="1" fillId="2" borderId="28" xfId="1" applyFill="1" applyBorder="1"/>
    <xf numFmtId="0" fontId="11" fillId="13" borderId="13" xfId="1" applyFont="1" applyFill="1" applyBorder="1"/>
    <xf numFmtId="0" fontId="19" fillId="13" borderId="14" xfId="1" applyFont="1" applyFill="1" applyBorder="1"/>
    <xf numFmtId="0" fontId="1" fillId="4" borderId="14" xfId="1" applyFill="1" applyBorder="1"/>
    <xf numFmtId="0" fontId="1" fillId="4" borderId="23" xfId="1" applyFill="1" applyBorder="1"/>
    <xf numFmtId="1" fontId="1" fillId="4" borderId="0" xfId="1" applyNumberFormat="1" applyFont="1" applyFill="1" applyBorder="1"/>
    <xf numFmtId="1" fontId="1" fillId="4" borderId="0" xfId="1" applyNumberFormat="1" applyFont="1" applyFill="1" applyBorder="1" applyAlignment="1">
      <alignment horizontal="center"/>
    </xf>
    <xf numFmtId="1" fontId="1" fillId="14" borderId="0" xfId="1" applyNumberFormat="1" applyFont="1" applyFill="1" applyBorder="1" applyAlignment="1">
      <alignment horizontal="center"/>
    </xf>
    <xf numFmtId="1" fontId="22" fillId="14" borderId="0" xfId="1" applyNumberFormat="1" applyFont="1" applyFill="1" applyBorder="1" applyAlignment="1">
      <alignment horizontal="center"/>
    </xf>
    <xf numFmtId="1" fontId="22" fillId="4" borderId="0" xfId="1" applyNumberFormat="1" applyFont="1" applyFill="1" applyBorder="1" applyAlignment="1">
      <alignment horizontal="center"/>
    </xf>
    <xf numFmtId="1" fontId="23" fillId="4" borderId="0" xfId="1" applyNumberFormat="1" applyFont="1" applyFill="1" applyBorder="1"/>
    <xf numFmtId="1" fontId="23" fillId="4" borderId="0" xfId="1" applyNumberFormat="1" applyFont="1" applyFill="1" applyBorder="1" applyAlignment="1">
      <alignment horizontal="center"/>
    </xf>
    <xf numFmtId="1" fontId="23" fillId="4" borderId="16" xfId="1" applyNumberFormat="1" applyFont="1" applyFill="1" applyBorder="1"/>
    <xf numFmtId="1" fontId="23" fillId="4" borderId="16" xfId="1" applyNumberFormat="1" applyFont="1" applyFill="1" applyBorder="1" applyAlignment="1">
      <alignment horizontal="center"/>
    </xf>
    <xf numFmtId="0" fontId="23" fillId="16" borderId="24" xfId="1" applyFont="1" applyFill="1" applyBorder="1" applyAlignment="1">
      <alignment horizontal="right"/>
    </xf>
    <xf numFmtId="0" fontId="23" fillId="16" borderId="0" xfId="1" applyFont="1" applyFill="1" applyBorder="1" applyAlignment="1">
      <alignment horizontal="right"/>
    </xf>
    <xf numFmtId="1" fontId="1" fillId="17" borderId="0" xfId="1" applyNumberFormat="1" applyFont="1" applyFill="1" applyBorder="1" applyAlignment="1">
      <alignment horizontal="center"/>
    </xf>
    <xf numFmtId="1" fontId="23" fillId="2" borderId="0" xfId="1" applyNumberFormat="1" applyFont="1" applyFill="1" applyBorder="1"/>
    <xf numFmtId="1" fontId="1" fillId="2" borderId="0" xfId="1" applyNumberFormat="1" applyFont="1" applyFill="1" applyBorder="1" applyAlignment="1">
      <alignment horizontal="center"/>
    </xf>
    <xf numFmtId="0" fontId="1" fillId="2" borderId="28" xfId="1" applyFont="1" applyFill="1" applyBorder="1"/>
    <xf numFmtId="1" fontId="25" fillId="2" borderId="0" xfId="1" applyNumberFormat="1" applyFont="1" applyFill="1" applyBorder="1"/>
    <xf numFmtId="0" fontId="25" fillId="2" borderId="8" xfId="1" applyFont="1" applyFill="1" applyBorder="1"/>
    <xf numFmtId="0" fontId="1" fillId="13" borderId="0" xfId="1" applyFont="1" applyFill="1" applyBorder="1" applyAlignment="1">
      <alignment horizontal="center"/>
    </xf>
    <xf numFmtId="0" fontId="1" fillId="4" borderId="16" xfId="1" applyFont="1" applyFill="1" applyBorder="1"/>
    <xf numFmtId="1" fontId="1" fillId="4" borderId="16" xfId="1" applyNumberFormat="1" applyFont="1" applyFill="1" applyBorder="1" applyAlignment="1">
      <alignment horizontal="center"/>
    </xf>
    <xf numFmtId="0" fontId="1" fillId="2" borderId="21" xfId="1" applyFill="1" applyBorder="1"/>
    <xf numFmtId="0" fontId="1" fillId="0" borderId="0" xfId="1"/>
    <xf numFmtId="0" fontId="1" fillId="0" borderId="0" xfId="1" applyFill="1"/>
    <xf numFmtId="0" fontId="2" fillId="3" borderId="5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center" vertical="center"/>
    </xf>
    <xf numFmtId="0" fontId="2" fillId="3" borderId="7" xfId="1" applyFont="1" applyFill="1" applyBorder="1" applyAlignment="1" applyProtection="1">
      <alignment horizontal="center" vertical="center"/>
    </xf>
    <xf numFmtId="0" fontId="3" fillId="4" borderId="9" xfId="1" applyFont="1" applyFill="1" applyBorder="1" applyAlignment="1" applyProtection="1">
      <alignment horizontal="center" vertical="center"/>
    </xf>
    <xf numFmtId="0" fontId="5" fillId="4" borderId="9" xfId="1" applyFont="1" applyFill="1" applyBorder="1" applyAlignment="1" applyProtection="1">
      <alignment horizontal="center" vertical="center"/>
    </xf>
    <xf numFmtId="0" fontId="5" fillId="4" borderId="10" xfId="1" applyFont="1" applyFill="1" applyBorder="1" applyAlignment="1" applyProtection="1">
      <alignment horizontal="center" vertical="center"/>
    </xf>
    <xf numFmtId="0" fontId="6" fillId="4" borderId="12" xfId="1" applyFont="1" applyFill="1" applyBorder="1" applyAlignment="1" applyProtection="1">
      <alignment horizontal="center" vertical="center"/>
    </xf>
    <xf numFmtId="0" fontId="6" fillId="4" borderId="9" xfId="1" applyFont="1" applyFill="1" applyBorder="1" applyAlignment="1" applyProtection="1">
      <alignment horizontal="center" vertical="center"/>
    </xf>
    <xf numFmtId="0" fontId="7" fillId="4" borderId="13" xfId="1" applyFont="1" applyFill="1" applyBorder="1" applyAlignment="1" applyProtection="1">
      <alignment horizontal="center" vertical="center"/>
    </xf>
    <xf numFmtId="0" fontId="7" fillId="4" borderId="14" xfId="1" applyFont="1" applyFill="1" applyBorder="1" applyAlignment="1" applyProtection="1">
      <alignment horizontal="center" vertical="center"/>
    </xf>
    <xf numFmtId="0" fontId="7" fillId="4" borderId="15" xfId="1" applyFont="1" applyFill="1" applyBorder="1" applyAlignment="1" applyProtection="1">
      <alignment horizontal="center" vertical="center"/>
    </xf>
    <xf numFmtId="0" fontId="7" fillId="4" borderId="16" xfId="1" applyFont="1" applyFill="1" applyBorder="1" applyAlignment="1" applyProtection="1">
      <alignment horizontal="center" vertical="center"/>
    </xf>
    <xf numFmtId="2" fontId="2" fillId="4" borderId="14" xfId="1" applyNumberFormat="1" applyFont="1" applyFill="1" applyBorder="1" applyAlignment="1" applyProtection="1">
      <alignment horizontal="center" vertical="center"/>
    </xf>
    <xf numFmtId="2" fontId="2" fillId="4" borderId="16" xfId="1" applyNumberFormat="1" applyFont="1" applyFill="1" applyBorder="1" applyAlignment="1" applyProtection="1">
      <alignment horizontal="center" vertical="center"/>
    </xf>
    <xf numFmtId="0" fontId="13" fillId="2" borderId="4" xfId="1" applyFont="1" applyFill="1" applyBorder="1" applyAlignment="1" applyProtection="1">
      <alignment horizontal="center" vertical="center"/>
    </xf>
    <xf numFmtId="164" fontId="7" fillId="5" borderId="18" xfId="1" applyNumberFormat="1" applyFont="1" applyFill="1" applyBorder="1" applyAlignment="1" applyProtection="1">
      <alignment horizontal="center" vertical="center"/>
    </xf>
    <xf numFmtId="164" fontId="7" fillId="5" borderId="19" xfId="1" applyNumberFormat="1" applyFont="1" applyFill="1" applyBorder="1" applyAlignment="1" applyProtection="1">
      <alignment horizontal="center" vertical="center"/>
    </xf>
    <xf numFmtId="2" fontId="2" fillId="4" borderId="12" xfId="1" applyNumberFormat="1" applyFont="1" applyFill="1" applyBorder="1" applyAlignment="1" applyProtection="1">
      <alignment horizontal="center" vertical="center"/>
    </xf>
    <xf numFmtId="2" fontId="2" fillId="4" borderId="9" xfId="1" applyNumberFormat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left" vertical="center"/>
    </xf>
    <xf numFmtId="0" fontId="7" fillId="4" borderId="5" xfId="1" applyFont="1" applyFill="1" applyBorder="1" applyAlignment="1" applyProtection="1">
      <alignment horizontal="center" vertical="center"/>
    </xf>
    <xf numFmtId="0" fontId="7" fillId="4" borderId="7" xfId="1" applyFont="1" applyFill="1" applyBorder="1" applyAlignment="1" applyProtection="1">
      <alignment horizontal="center" vertical="center"/>
    </xf>
    <xf numFmtId="0" fontId="10" fillId="4" borderId="18" xfId="1" applyFont="1" applyFill="1" applyBorder="1" applyAlignment="1" applyProtection="1">
      <alignment horizontal="center" vertical="center" wrapText="1"/>
    </xf>
    <xf numFmtId="0" fontId="10" fillId="4" borderId="19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/>
    </xf>
    <xf numFmtId="167" fontId="2" fillId="5" borderId="18" xfId="1" applyNumberFormat="1" applyFont="1" applyFill="1" applyBorder="1" applyAlignment="1" applyProtection="1">
      <alignment horizontal="center" vertical="center"/>
    </xf>
    <xf numFmtId="167" fontId="2" fillId="5" borderId="19" xfId="1" applyNumberFormat="1" applyFont="1" applyFill="1" applyBorder="1" applyAlignment="1" applyProtection="1">
      <alignment horizontal="center" vertical="center"/>
    </xf>
    <xf numFmtId="0" fontId="19" fillId="7" borderId="13" xfId="1" applyFont="1" applyFill="1" applyBorder="1" applyAlignment="1">
      <alignment horizontal="center"/>
    </xf>
    <xf numFmtId="0" fontId="19" fillId="7" borderId="14" xfId="1" applyFont="1" applyFill="1" applyBorder="1" applyAlignment="1">
      <alignment horizontal="center"/>
    </xf>
    <xf numFmtId="0" fontId="19" fillId="7" borderId="23" xfId="1" applyFont="1" applyFill="1" applyBorder="1" applyAlignment="1">
      <alignment horizontal="center"/>
    </xf>
    <xf numFmtId="0" fontId="7" fillId="7" borderId="0" xfId="1" applyFont="1" applyFill="1" applyBorder="1" applyAlignment="1">
      <alignment horizontal="right" vertical="center"/>
    </xf>
    <xf numFmtId="0" fontId="20" fillId="8" borderId="25" xfId="1" applyFont="1" applyFill="1" applyBorder="1" applyAlignment="1" applyProtection="1">
      <alignment horizontal="center" vertical="center"/>
      <protection locked="0"/>
    </xf>
    <xf numFmtId="0" fontId="20" fillId="8" borderId="26" xfId="1" applyFont="1" applyFill="1" applyBorder="1" applyAlignment="1" applyProtection="1">
      <alignment horizontal="center" vertical="center"/>
      <protection locked="0"/>
    </xf>
    <xf numFmtId="0" fontId="20" fillId="8" borderId="27" xfId="1" applyFont="1" applyFill="1" applyBorder="1" applyAlignment="1" applyProtection="1">
      <alignment horizontal="center" vertical="center"/>
      <protection locked="0"/>
    </xf>
    <xf numFmtId="0" fontId="21" fillId="4" borderId="0" xfId="1" applyFont="1" applyFill="1" applyBorder="1" applyAlignment="1">
      <alignment horizontal="left"/>
    </xf>
    <xf numFmtId="0" fontId="20" fillId="8" borderId="29" xfId="1" applyFont="1" applyFill="1" applyBorder="1" applyAlignment="1" applyProtection="1">
      <alignment horizontal="center"/>
      <protection locked="0"/>
    </xf>
    <xf numFmtId="0" fontId="20" fillId="8" borderId="30" xfId="1" applyFont="1" applyFill="1" applyBorder="1" applyAlignment="1" applyProtection="1">
      <alignment horizontal="center"/>
      <protection locked="0"/>
    </xf>
    <xf numFmtId="0" fontId="20" fillId="8" borderId="31" xfId="1" applyFont="1" applyFill="1" applyBorder="1" applyAlignment="1" applyProtection="1">
      <alignment horizontal="center"/>
      <protection locked="0"/>
    </xf>
    <xf numFmtId="164" fontId="2" fillId="5" borderId="18" xfId="1" applyNumberFormat="1" applyFont="1" applyFill="1" applyBorder="1" applyAlignment="1" applyProtection="1">
      <alignment horizontal="center" vertical="center"/>
    </xf>
    <xf numFmtId="164" fontId="2" fillId="5" borderId="19" xfId="1" applyNumberFormat="1" applyFont="1" applyFill="1" applyBorder="1" applyAlignment="1" applyProtection="1">
      <alignment horizontal="center" vertical="center"/>
    </xf>
    <xf numFmtId="168" fontId="2" fillId="5" borderId="18" xfId="1" applyNumberFormat="1" applyFont="1" applyFill="1" applyBorder="1" applyAlignment="1" applyProtection="1">
      <alignment horizontal="center" vertical="center"/>
    </xf>
    <xf numFmtId="168" fontId="2" fillId="5" borderId="19" xfId="1" applyNumberFormat="1" applyFont="1" applyFill="1" applyBorder="1" applyAlignment="1" applyProtection="1">
      <alignment horizontal="center" vertical="center"/>
    </xf>
    <xf numFmtId="0" fontId="7" fillId="7" borderId="15" xfId="1" applyFont="1" applyFill="1" applyBorder="1" applyAlignment="1">
      <alignment horizontal="center"/>
    </xf>
    <xf numFmtId="0" fontId="7" fillId="7" borderId="16" xfId="1" applyFont="1" applyFill="1" applyBorder="1" applyAlignment="1">
      <alignment horizontal="center"/>
    </xf>
    <xf numFmtId="0" fontId="7" fillId="7" borderId="3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1" fillId="7" borderId="24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0" fontId="1" fillId="7" borderId="28" xfId="1" applyFont="1" applyFill="1" applyBorder="1" applyAlignment="1">
      <alignment horizontal="center"/>
    </xf>
    <xf numFmtId="0" fontId="22" fillId="11" borderId="24" xfId="1" applyFont="1" applyFill="1" applyBorder="1" applyAlignment="1">
      <alignment horizontal="right" vertical="center"/>
    </xf>
    <xf numFmtId="0" fontId="22" fillId="11" borderId="0" xfId="1" applyFont="1" applyFill="1" applyBorder="1" applyAlignment="1">
      <alignment horizontal="right" vertical="center"/>
    </xf>
    <xf numFmtId="9" fontId="1" fillId="12" borderId="0" xfId="1" applyNumberFormat="1" applyFill="1" applyBorder="1" applyAlignment="1">
      <alignment horizontal="center"/>
    </xf>
    <xf numFmtId="9" fontId="1" fillId="4" borderId="0" xfId="1" applyNumberFormat="1" applyFill="1" applyBorder="1" applyAlignment="1">
      <alignment horizontal="center" vertical="center"/>
    </xf>
    <xf numFmtId="20" fontId="23" fillId="4" borderId="0" xfId="1" applyNumberFormat="1" applyFont="1" applyFill="1" applyBorder="1" applyAlignment="1">
      <alignment horizontal="center" vertical="center"/>
    </xf>
    <xf numFmtId="0" fontId="23" fillId="7" borderId="0" xfId="1" applyFont="1" applyFill="1" applyBorder="1" applyAlignment="1">
      <alignment horizontal="left"/>
    </xf>
    <xf numFmtId="0" fontId="23" fillId="7" borderId="28" xfId="1" applyFont="1" applyFill="1" applyBorder="1" applyAlignment="1">
      <alignment horizontal="left"/>
    </xf>
    <xf numFmtId="0" fontId="1" fillId="12" borderId="0" xfId="1" applyNumberFormat="1" applyFill="1" applyBorder="1" applyAlignment="1">
      <alignment horizontal="center"/>
    </xf>
    <xf numFmtId="0" fontId="1" fillId="4" borderId="0" xfId="1" applyNumberFormat="1" applyFill="1" applyBorder="1" applyAlignment="1">
      <alignment horizontal="center" vertical="center"/>
    </xf>
    <xf numFmtId="20" fontId="23" fillId="12" borderId="0" xfId="1" applyNumberFormat="1" applyFont="1" applyFill="1" applyBorder="1" applyAlignment="1">
      <alignment horizontal="center"/>
    </xf>
    <xf numFmtId="0" fontId="23" fillId="4" borderId="0" xfId="1" applyNumberFormat="1" applyFont="1" applyFill="1" applyBorder="1" applyAlignment="1">
      <alignment horizontal="center" vertical="center"/>
    </xf>
    <xf numFmtId="0" fontId="22" fillId="11" borderId="15" xfId="1" applyFont="1" applyFill="1" applyBorder="1" applyAlignment="1">
      <alignment horizontal="right" vertical="center"/>
    </xf>
    <xf numFmtId="0" fontId="22" fillId="11" borderId="16" xfId="1" applyFont="1" applyFill="1" applyBorder="1" applyAlignment="1">
      <alignment horizontal="right" vertical="center"/>
    </xf>
    <xf numFmtId="0" fontId="1" fillId="12" borderId="16" xfId="1" applyFill="1" applyBorder="1" applyAlignment="1">
      <alignment horizontal="center"/>
    </xf>
    <xf numFmtId="0" fontId="1" fillId="4" borderId="16" xfId="1" applyFill="1" applyBorder="1" applyAlignment="1">
      <alignment horizontal="center" vertical="center"/>
    </xf>
    <xf numFmtId="0" fontId="1" fillId="4" borderId="16" xfId="1" applyFont="1" applyFill="1" applyBorder="1" applyAlignment="1">
      <alignment horizontal="center" vertical="center"/>
    </xf>
    <xf numFmtId="0" fontId="23" fillId="12" borderId="0" xfId="1" applyNumberFormat="1" applyFont="1" applyFill="1" applyBorder="1" applyAlignment="1">
      <alignment horizontal="center"/>
    </xf>
    <xf numFmtId="0" fontId="24" fillId="13" borderId="24" xfId="1" applyFont="1" applyFill="1" applyBorder="1" applyAlignment="1">
      <alignment horizontal="center"/>
    </xf>
    <xf numFmtId="0" fontId="24" fillId="13" borderId="0" xfId="1" applyFont="1" applyFill="1" applyBorder="1" applyAlignment="1">
      <alignment horizontal="center"/>
    </xf>
    <xf numFmtId="0" fontId="24" fillId="13" borderId="8" xfId="1" applyFont="1" applyFill="1" applyBorder="1" applyAlignment="1">
      <alignment horizontal="center"/>
    </xf>
    <xf numFmtId="0" fontId="22" fillId="13" borderId="5" xfId="1" applyFont="1" applyFill="1" applyBorder="1" applyAlignment="1">
      <alignment horizontal="center" vertical="center"/>
    </xf>
    <xf numFmtId="0" fontId="22" fillId="13" borderId="6" xfId="1" applyFont="1" applyFill="1" applyBorder="1" applyAlignment="1">
      <alignment horizontal="center" vertical="center"/>
    </xf>
    <xf numFmtId="0" fontId="22" fillId="4" borderId="6" xfId="1" applyFont="1" applyFill="1" applyBorder="1" applyAlignment="1">
      <alignment horizontal="center" vertical="center"/>
    </xf>
    <xf numFmtId="20" fontId="1" fillId="4" borderId="0" xfId="1" applyNumberFormat="1" applyFont="1" applyFill="1" applyBorder="1" applyAlignment="1">
      <alignment horizontal="center"/>
    </xf>
    <xf numFmtId="0" fontId="1" fillId="13" borderId="24" xfId="1" applyFont="1" applyFill="1" applyBorder="1" applyAlignment="1">
      <alignment horizontal="right"/>
    </xf>
    <xf numFmtId="0" fontId="1" fillId="13" borderId="0" xfId="1" applyFont="1" applyFill="1" applyBorder="1" applyAlignment="1">
      <alignment horizontal="right"/>
    </xf>
    <xf numFmtId="20" fontId="1" fillId="14" borderId="0" xfId="1" applyNumberFormat="1" applyFont="1" applyFill="1" applyBorder="1" applyAlignment="1">
      <alignment horizontal="center"/>
    </xf>
    <xf numFmtId="0" fontId="22" fillId="15" borderId="24" xfId="1" applyFont="1" applyFill="1" applyBorder="1" applyAlignment="1">
      <alignment horizontal="right"/>
    </xf>
    <xf numFmtId="0" fontId="22" fillId="15" borderId="0" xfId="1" applyFont="1" applyFill="1" applyBorder="1" applyAlignment="1">
      <alignment horizontal="right"/>
    </xf>
    <xf numFmtId="20" fontId="22" fillId="14" borderId="0" xfId="1" applyNumberFormat="1" applyFont="1" applyFill="1" applyBorder="1" applyAlignment="1">
      <alignment horizontal="center"/>
    </xf>
    <xf numFmtId="20" fontId="22" fillId="4" borderId="0" xfId="1" applyNumberFormat="1" applyFont="1" applyFill="1" applyBorder="1" applyAlignment="1">
      <alignment horizontal="center"/>
    </xf>
    <xf numFmtId="20" fontId="23" fillId="4" borderId="0" xfId="1" applyNumberFormat="1" applyFont="1" applyFill="1" applyBorder="1" applyAlignment="1">
      <alignment horizontal="center"/>
    </xf>
    <xf numFmtId="0" fontId="23" fillId="13" borderId="15" xfId="1" applyFont="1" applyFill="1" applyBorder="1" applyAlignment="1">
      <alignment horizontal="right"/>
    </xf>
    <xf numFmtId="0" fontId="23" fillId="13" borderId="16" xfId="1" applyFont="1" applyFill="1" applyBorder="1" applyAlignment="1">
      <alignment horizontal="right"/>
    </xf>
    <xf numFmtId="20" fontId="23" fillId="14" borderId="16" xfId="1" applyNumberFormat="1" applyFont="1" applyFill="1" applyBorder="1" applyAlignment="1">
      <alignment horizontal="center"/>
    </xf>
    <xf numFmtId="20" fontId="23" fillId="4" borderId="16" xfId="1" applyNumberFormat="1" applyFont="1" applyFill="1" applyBorder="1" applyAlignment="1">
      <alignment horizontal="center"/>
    </xf>
    <xf numFmtId="0" fontId="23" fillId="13" borderId="24" xfId="1" applyFont="1" applyFill="1" applyBorder="1" applyAlignment="1">
      <alignment horizontal="right"/>
    </xf>
    <xf numFmtId="0" fontId="23" fillId="13" borderId="0" xfId="1" applyFont="1" applyFill="1" applyBorder="1" applyAlignment="1">
      <alignment horizontal="right"/>
    </xf>
    <xf numFmtId="20" fontId="23" fillId="14" borderId="0" xfId="1" applyNumberFormat="1" applyFont="1" applyFill="1" applyBorder="1" applyAlignment="1">
      <alignment horizontal="center"/>
    </xf>
    <xf numFmtId="1" fontId="1" fillId="14" borderId="0" xfId="1" applyNumberFormat="1" applyFont="1" applyFill="1" applyBorder="1" applyAlignment="1">
      <alignment horizontal="center"/>
    </xf>
    <xf numFmtId="1" fontId="1" fillId="4" borderId="0" xfId="1" applyNumberFormat="1" applyFont="1" applyFill="1" applyBorder="1" applyAlignment="1">
      <alignment horizontal="center"/>
    </xf>
    <xf numFmtId="1" fontId="22" fillId="4" borderId="0" xfId="1" applyNumberFormat="1" applyFont="1" applyFill="1" applyBorder="1" applyAlignment="1">
      <alignment horizontal="center"/>
    </xf>
    <xf numFmtId="1" fontId="23" fillId="14" borderId="0" xfId="1" applyNumberFormat="1" applyFont="1" applyFill="1" applyBorder="1" applyAlignment="1">
      <alignment horizontal="center"/>
    </xf>
    <xf numFmtId="1" fontId="23" fillId="4" borderId="0" xfId="1" applyNumberFormat="1" applyFont="1" applyFill="1" applyBorder="1" applyAlignment="1">
      <alignment horizontal="center"/>
    </xf>
    <xf numFmtId="1" fontId="22" fillId="14" borderId="0" xfId="1" applyNumberFormat="1" applyFont="1" applyFill="1" applyBorder="1" applyAlignment="1">
      <alignment horizontal="center"/>
    </xf>
    <xf numFmtId="1" fontId="23" fillId="4" borderId="16" xfId="1" applyNumberFormat="1" applyFont="1" applyFill="1" applyBorder="1" applyAlignment="1">
      <alignment horizontal="center"/>
    </xf>
    <xf numFmtId="1" fontId="23" fillId="14" borderId="16" xfId="1" applyNumberFormat="1" applyFont="1" applyFill="1" applyBorder="1" applyAlignment="1">
      <alignment horizontal="center"/>
    </xf>
    <xf numFmtId="1" fontId="1" fillId="4" borderId="2" xfId="1" applyNumberFormat="1" applyFont="1" applyFill="1" applyBorder="1" applyAlignment="1">
      <alignment horizontal="center"/>
    </xf>
    <xf numFmtId="0" fontId="22" fillId="13" borderId="24" xfId="1" applyFont="1" applyFill="1" applyBorder="1" applyAlignment="1">
      <alignment horizontal="right" vertical="center"/>
    </xf>
    <xf numFmtId="0" fontId="22" fillId="13" borderId="0" xfId="1" applyFont="1" applyFill="1" applyBorder="1" applyAlignment="1">
      <alignment horizontal="right" vertical="center"/>
    </xf>
    <xf numFmtId="1" fontId="1" fillId="14" borderId="2" xfId="1" applyNumberFormat="1" applyFont="1" applyFill="1" applyBorder="1" applyAlignment="1">
      <alignment horizontal="center"/>
    </xf>
    <xf numFmtId="1" fontId="22" fillId="4" borderId="2" xfId="1" applyNumberFormat="1" applyFont="1" applyFill="1" applyBorder="1" applyAlignment="1">
      <alignment horizontal="center"/>
    </xf>
    <xf numFmtId="0" fontId="22" fillId="15" borderId="24" xfId="1" applyFont="1" applyFill="1" applyBorder="1" applyAlignment="1">
      <alignment horizontal="right" vertical="center"/>
    </xf>
    <xf numFmtId="0" fontId="22" fillId="15" borderId="0" xfId="1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center"/>
    </xf>
    <xf numFmtId="0" fontId="1" fillId="13" borderId="0" xfId="1" applyFont="1" applyFill="1" applyBorder="1" applyAlignment="1">
      <alignment horizontal="center"/>
    </xf>
    <xf numFmtId="0" fontId="22" fillId="4" borderId="0" xfId="1" applyFont="1" applyFill="1" applyBorder="1" applyAlignment="1">
      <alignment horizontal="center"/>
    </xf>
    <xf numFmtId="0" fontId="1" fillId="4" borderId="16" xfId="1" applyFont="1" applyFill="1" applyBorder="1" applyAlignment="1">
      <alignment horizontal="center"/>
    </xf>
    <xf numFmtId="1" fontId="1" fillId="4" borderId="16" xfId="1" applyNumberFormat="1" applyFont="1" applyFill="1" applyBorder="1" applyAlignment="1">
      <alignment horizontal="center"/>
    </xf>
    <xf numFmtId="0" fontId="22" fillId="13" borderId="15" xfId="1" applyFont="1" applyFill="1" applyBorder="1" applyAlignment="1">
      <alignment horizontal="right" vertical="center"/>
    </xf>
    <xf numFmtId="0" fontId="22" fillId="13" borderId="16" xfId="1" applyFont="1" applyFill="1" applyBorder="1" applyAlignment="1">
      <alignment horizontal="right" vertical="center"/>
    </xf>
    <xf numFmtId="0" fontId="1" fillId="13" borderId="16" xfId="1" applyFont="1" applyFill="1" applyBorder="1" applyAlignment="1">
      <alignment horizontal="center"/>
    </xf>
    <xf numFmtId="0" fontId="22" fillId="4" borderId="16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croll" dx="15" fmlaLink="$H$12" max="150" min="50" page="0" val="100"/>
</file>

<file path=xl/ctrlProps/ctrlProp2.xml><?xml version="1.0" encoding="utf-8"?>
<formControlPr xmlns="http://schemas.microsoft.com/office/spreadsheetml/2009/9/main" objectType="Scroll" dx="15" fmlaLink="$D$12" max="200" min="60" page="0" val="133"/>
</file>

<file path=xl/ctrlProps/ctrlProp3.xml><?xml version="1.0" encoding="utf-8"?>
<formControlPr xmlns="http://schemas.microsoft.com/office/spreadsheetml/2009/9/main" objectType="Scroll" dx="15" fmlaLink="$D$40" max="250" min="80" page="0" val="158"/>
</file>

<file path=xl/ctrlProps/ctrlProp4.xml><?xml version="1.0" encoding="utf-8"?>
<formControlPr xmlns="http://schemas.microsoft.com/office/spreadsheetml/2009/9/main" objectType="Scroll" dx="15" fmlaLink="$H$40" max="150" min="50" page="0" val="10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ico!B21"/><Relationship Id="rId2" Type="http://schemas.openxmlformats.org/officeDocument/2006/relationships/image" Target="../media/image1.jpeg"/><Relationship Id="rId1" Type="http://schemas.openxmlformats.org/officeDocument/2006/relationships/hyperlink" Target="#'Mes Allures d''entra&#238;nement'!B2"/><Relationship Id="rId6" Type="http://schemas.openxmlformats.org/officeDocument/2006/relationships/image" Target="../media/image4.jpeg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247650</xdr:colOff>
      <xdr:row>0</xdr:row>
      <xdr:rowOff>28575</xdr:rowOff>
    </xdr:from>
    <xdr:to>
      <xdr:col>37</xdr:col>
      <xdr:colOff>104775</xdr:colOff>
      <xdr:row>2</xdr:row>
      <xdr:rowOff>76200</xdr:rowOff>
    </xdr:to>
    <xdr:pic>
      <xdr:nvPicPr>
        <xdr:cNvPr id="2" name="Image 1" descr="logo-FFTRI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515725" y="28575"/>
          <a:ext cx="866775" cy="66675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ffectLst>
          <a:outerShdw blurRad="50800" dist="50800" dir="5400000" algn="ctr" rotWithShape="0">
            <a:srgbClr val="1F497D">
              <a:alpha val="74997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495300</xdr:colOff>
      <xdr:row>0</xdr:row>
      <xdr:rowOff>0</xdr:rowOff>
    </xdr:from>
    <xdr:to>
      <xdr:col>22</xdr:col>
      <xdr:colOff>0</xdr:colOff>
      <xdr:row>3</xdr:row>
      <xdr:rowOff>0</xdr:rowOff>
    </xdr:to>
    <xdr:pic>
      <xdr:nvPicPr>
        <xdr:cNvPr id="3" name="Picture 7" descr="http://t1.gstatic.com/images?q=tbn:ANd9GcRBx3YEJI5hArX4CDDVdlT6UUvsnp5Z9jcQceR-GFAcq5LHoaV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0"/>
          <a:ext cx="6191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171451</xdr:colOff>
      <xdr:row>31</xdr:row>
      <xdr:rowOff>149680</xdr:rowOff>
    </xdr:from>
    <xdr:to>
      <xdr:col>24</xdr:col>
      <xdr:colOff>173469</xdr:colOff>
      <xdr:row>33</xdr:row>
      <xdr:rowOff>188371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7426" y="6226630"/>
          <a:ext cx="1345043" cy="667341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7</xdr:col>
      <xdr:colOff>639245</xdr:colOff>
      <xdr:row>68</xdr:row>
      <xdr:rowOff>3172</xdr:rowOff>
    </xdr:from>
    <xdr:to>
      <xdr:col>12</xdr:col>
      <xdr:colOff>640884</xdr:colOff>
      <xdr:row>70</xdr:row>
      <xdr:rowOff>41439</xdr:rowOff>
    </xdr:to>
    <xdr:sp macro="" textlink="">
      <xdr:nvSpPr>
        <xdr:cNvPr id="5" name="Flèche droite 4"/>
        <xdr:cNvSpPr/>
      </xdr:nvSpPr>
      <xdr:spPr bwMode="auto">
        <a:xfrm>
          <a:off x="2582345" y="13614397"/>
          <a:ext cx="1287514" cy="362117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100" b="1"/>
            <a:t>ENDURANCE</a:t>
          </a:r>
        </a:p>
      </xdr:txBody>
    </xdr:sp>
    <xdr:clientData/>
  </xdr:twoCellAnchor>
  <xdr:twoCellAnchor>
    <xdr:from>
      <xdr:col>12</xdr:col>
      <xdr:colOff>694287</xdr:colOff>
      <xdr:row>68</xdr:row>
      <xdr:rowOff>3174</xdr:rowOff>
    </xdr:from>
    <xdr:to>
      <xdr:col>16</xdr:col>
      <xdr:colOff>653659</xdr:colOff>
      <xdr:row>70</xdr:row>
      <xdr:rowOff>41441</xdr:rowOff>
    </xdr:to>
    <xdr:sp macro="" textlink="">
      <xdr:nvSpPr>
        <xdr:cNvPr id="6" name="Flèche droite 5"/>
        <xdr:cNvSpPr/>
      </xdr:nvSpPr>
      <xdr:spPr bwMode="auto">
        <a:xfrm>
          <a:off x="3923262" y="13614399"/>
          <a:ext cx="1283347" cy="362117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100" b="1"/>
            <a:t>SV1</a:t>
          </a:r>
        </a:p>
      </xdr:txBody>
    </xdr:sp>
    <xdr:clientData/>
  </xdr:twoCellAnchor>
  <xdr:twoCellAnchor>
    <xdr:from>
      <xdr:col>16</xdr:col>
      <xdr:colOff>682644</xdr:colOff>
      <xdr:row>67</xdr:row>
      <xdr:rowOff>222249</xdr:rowOff>
    </xdr:from>
    <xdr:to>
      <xdr:col>20</xdr:col>
      <xdr:colOff>614461</xdr:colOff>
      <xdr:row>70</xdr:row>
      <xdr:rowOff>32614</xdr:rowOff>
    </xdr:to>
    <xdr:sp macro="" textlink="">
      <xdr:nvSpPr>
        <xdr:cNvPr id="7" name="Flèche droite 6"/>
        <xdr:cNvSpPr/>
      </xdr:nvSpPr>
      <xdr:spPr bwMode="auto">
        <a:xfrm>
          <a:off x="5235594" y="13604874"/>
          <a:ext cx="1274842" cy="362815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100" b="1"/>
            <a:t>SV2</a:t>
          </a:r>
        </a:p>
      </xdr:txBody>
    </xdr:sp>
    <xdr:clientData/>
  </xdr:twoCellAnchor>
  <xdr:twoCellAnchor>
    <xdr:from>
      <xdr:col>20</xdr:col>
      <xdr:colOff>653013</xdr:colOff>
      <xdr:row>67</xdr:row>
      <xdr:rowOff>223306</xdr:rowOff>
    </xdr:from>
    <xdr:to>
      <xdr:col>24</xdr:col>
      <xdr:colOff>584831</xdr:colOff>
      <xdr:row>70</xdr:row>
      <xdr:rowOff>42249</xdr:rowOff>
    </xdr:to>
    <xdr:sp macro="" textlink="">
      <xdr:nvSpPr>
        <xdr:cNvPr id="8" name="Flèche droite 7"/>
        <xdr:cNvSpPr/>
      </xdr:nvSpPr>
      <xdr:spPr bwMode="auto">
        <a:xfrm>
          <a:off x="6548988" y="13605931"/>
          <a:ext cx="1274843" cy="371393"/>
        </a:xfrm>
        <a:prstGeom prst="rightArrow">
          <a:avLst/>
        </a:prstGeom>
        <a:solidFill>
          <a:schemeClr val="accent6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100" b="1"/>
            <a:t>VMA</a:t>
          </a:r>
        </a:p>
      </xdr:txBody>
    </xdr:sp>
    <xdr:clientData/>
  </xdr:twoCellAnchor>
  <xdr:twoCellAnchor>
    <xdr:from>
      <xdr:col>24</xdr:col>
      <xdr:colOff>639253</xdr:colOff>
      <xdr:row>67</xdr:row>
      <xdr:rowOff>223307</xdr:rowOff>
    </xdr:from>
    <xdr:to>
      <xdr:col>28</xdr:col>
      <xdr:colOff>571070</xdr:colOff>
      <xdr:row>70</xdr:row>
      <xdr:rowOff>42250</xdr:rowOff>
    </xdr:to>
    <xdr:sp macro="" textlink="">
      <xdr:nvSpPr>
        <xdr:cNvPr id="9" name="Flèche droite 8"/>
        <xdr:cNvSpPr/>
      </xdr:nvSpPr>
      <xdr:spPr bwMode="auto">
        <a:xfrm>
          <a:off x="7878253" y="13605932"/>
          <a:ext cx="1274842" cy="371393"/>
        </a:xfrm>
        <a:prstGeom prst="rightArrow">
          <a:avLst/>
        </a:prstGeom>
        <a:solidFill>
          <a:srgbClr val="FB442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100" b="1"/>
            <a:t>LACTIQUE</a:t>
          </a:r>
        </a:p>
      </xdr:txBody>
    </xdr:sp>
    <xdr:clientData/>
  </xdr:twoCellAnchor>
  <xdr:twoCellAnchor editAs="oneCell">
    <xdr:from>
      <xdr:col>36</xdr:col>
      <xdr:colOff>276225</xdr:colOff>
      <xdr:row>31</xdr:row>
      <xdr:rowOff>142875</xdr:rowOff>
    </xdr:from>
    <xdr:to>
      <xdr:col>37</xdr:col>
      <xdr:colOff>123825</xdr:colOff>
      <xdr:row>33</xdr:row>
      <xdr:rowOff>180975</xdr:rowOff>
    </xdr:to>
    <xdr:pic>
      <xdr:nvPicPr>
        <xdr:cNvPr id="10" name="Image 16" descr="logo-FFTRI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544300" y="6219825"/>
          <a:ext cx="857250" cy="66675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ffectLst>
          <a:outerShdw blurRad="50800" dist="50800" dir="5400000" algn="ctr" rotWithShape="0">
            <a:srgbClr val="1F497D">
              <a:alpha val="74997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285750</xdr:colOff>
      <xdr:row>59</xdr:row>
      <xdr:rowOff>104775</xdr:rowOff>
    </xdr:from>
    <xdr:to>
      <xdr:col>38</xdr:col>
      <xdr:colOff>9525</xdr:colOff>
      <xdr:row>61</xdr:row>
      <xdr:rowOff>152400</xdr:rowOff>
    </xdr:to>
    <xdr:pic>
      <xdr:nvPicPr>
        <xdr:cNvPr id="11" name="Image 17" descr="logo-FFTRI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553825" y="11572875"/>
          <a:ext cx="866775" cy="676275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ffectLst>
          <a:outerShdw blurRad="50800" dist="50800" dir="5400000" algn="ctr" rotWithShape="0">
            <a:srgbClr val="1F497D">
              <a:alpha val="74997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123825</xdr:colOff>
      <xdr:row>59</xdr:row>
      <xdr:rowOff>28575</xdr:rowOff>
    </xdr:from>
    <xdr:to>
      <xdr:col>20</xdr:col>
      <xdr:colOff>962025</xdr:colOff>
      <xdr:row>61</xdr:row>
      <xdr:rowOff>228600</xdr:rowOff>
    </xdr:to>
    <xdr:pic>
      <xdr:nvPicPr>
        <xdr:cNvPr id="12" name="il_fi" descr="http://pensogiovane.org/wp-content/uploads/2009/09/bip-bip1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1496675"/>
          <a:ext cx="838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</xdr:row>
          <xdr:rowOff>190500</xdr:rowOff>
        </xdr:from>
        <xdr:to>
          <xdr:col>7</xdr:col>
          <xdr:colOff>600075</xdr:colOff>
          <xdr:row>27</xdr:row>
          <xdr:rowOff>28575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12</xdr:row>
          <xdr:rowOff>190500</xdr:rowOff>
        </xdr:from>
        <xdr:to>
          <xdr:col>3</xdr:col>
          <xdr:colOff>133350</xdr:colOff>
          <xdr:row>27</xdr:row>
          <xdr:rowOff>28575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40</xdr:row>
          <xdr:rowOff>190500</xdr:rowOff>
        </xdr:from>
        <xdr:to>
          <xdr:col>3</xdr:col>
          <xdr:colOff>104775</xdr:colOff>
          <xdr:row>55</xdr:row>
          <xdr:rowOff>28575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40</xdr:row>
          <xdr:rowOff>190500</xdr:rowOff>
        </xdr:from>
        <xdr:to>
          <xdr:col>7</xdr:col>
          <xdr:colOff>600075</xdr:colOff>
          <xdr:row>55</xdr:row>
          <xdr:rowOff>28575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EBAST~1\LOCALS~1\Temp\Documents%202010\TABLEAU%20COMPETI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bastien\Local%20Settings\Temporary%20Internet%20Files\Content.Outlook\L1HNN722\ONGLETS%20COMPLEMENTAIRES%20CARNET%20I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Desktop\2CARNET%20FFTRI_NOM%20Pr&#233;nom_2018-2019_vw151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EBAST~1\LOCALS~1\Temp\Documents%202010\100112%20maj16h30%20IATE%20SPerfAthle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s"/>
      <sheetName val="données"/>
    </sheetNames>
    <sheetDataSet>
      <sheetData sheetId="0"/>
      <sheetData sheetId="1">
        <row r="1">
          <cell r="D1" t="str">
            <v>Triathlon</v>
          </cell>
          <cell r="F1" t="str">
            <v>25m</v>
          </cell>
        </row>
        <row r="2">
          <cell r="D2" t="str">
            <v>Duathlon</v>
          </cell>
          <cell r="F2" t="str">
            <v>50m</v>
          </cell>
        </row>
        <row r="3">
          <cell r="D3" t="str">
            <v>Aquathlon</v>
          </cell>
          <cell r="F3" t="str">
            <v>Outdoor</v>
          </cell>
        </row>
        <row r="4">
          <cell r="D4" t="str">
            <v>Bike &amp; Run</v>
          </cell>
          <cell r="F4" t="str">
            <v>Indoor</v>
          </cell>
        </row>
        <row r="5">
          <cell r="D5" t="str">
            <v>Natation</v>
          </cell>
        </row>
        <row r="6">
          <cell r="D6" t="str">
            <v>Vélo</v>
          </cell>
        </row>
        <row r="7">
          <cell r="D7" t="str">
            <v>Course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Emploi du temps"/>
      <sheetName val="Calculette Vitesse CàP (1)"/>
      <sheetName val="S44"/>
      <sheetName val="S45"/>
      <sheetName val="S46"/>
      <sheetName val="S47"/>
      <sheetName val="S48"/>
      <sheetName val="S49"/>
      <sheetName val="S50"/>
      <sheetName val="S51"/>
      <sheetName val="S52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S31"/>
      <sheetName val="S32"/>
      <sheetName val="S33"/>
      <sheetName val="S34"/>
      <sheetName val="S35"/>
      <sheetName val="S36"/>
      <sheetName val="S37"/>
      <sheetName val="S38"/>
      <sheetName val="S39"/>
      <sheetName val="S40"/>
      <sheetName val="S41"/>
      <sheetName val="S42"/>
      <sheetName val="S43"/>
      <sheetName val="Volume hebdo"/>
      <sheetName val="Natation"/>
      <sheetName val="Vélo"/>
      <sheetName val="Course"/>
      <sheetName val="Etirement"/>
      <sheetName val="Difficulté perçue"/>
      <sheetName val="Allures E!"/>
      <sheetName val="valid données"/>
    </sheetNames>
    <sheetDataSet>
      <sheetData sheetId="0" refreshError="1"/>
      <sheetData sheetId="1" refreshError="1"/>
      <sheetData sheetId="2" refreshError="1"/>
      <sheetData sheetId="3">
        <row r="49">
          <cell r="AD4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2">
          <cell r="A2">
            <v>1</v>
          </cell>
          <cell r="B2">
            <v>3.472222222222222E-3</v>
          </cell>
          <cell r="C2">
            <v>0.1</v>
          </cell>
          <cell r="D2">
            <v>1</v>
          </cell>
          <cell r="E2" t="str">
            <v>Endurance</v>
          </cell>
          <cell r="G2">
            <v>1</v>
          </cell>
          <cell r="H2" t="str">
            <v>janvier</v>
          </cell>
          <cell r="I2">
            <v>2010</v>
          </cell>
          <cell r="J2" t="str">
            <v>Triathlon</v>
          </cell>
          <cell r="K2" t="str">
            <v>Super-sprint</v>
          </cell>
          <cell r="L2" t="str">
            <v>25m</v>
          </cell>
          <cell r="M2">
            <v>1</v>
          </cell>
        </row>
        <row r="3">
          <cell r="A3">
            <v>2</v>
          </cell>
          <cell r="B3">
            <v>6.9444444444444441E-3</v>
          </cell>
          <cell r="C3">
            <v>0.2</v>
          </cell>
          <cell r="D3">
            <v>2</v>
          </cell>
          <cell r="E3" t="str">
            <v>S.aérobie</v>
          </cell>
          <cell r="G3">
            <v>2</v>
          </cell>
          <cell r="H3" t="str">
            <v>février</v>
          </cell>
          <cell r="I3">
            <v>2011</v>
          </cell>
          <cell r="J3" t="str">
            <v>Duathlon</v>
          </cell>
          <cell r="K3" t="str">
            <v>Sprint</v>
          </cell>
          <cell r="L3" t="str">
            <v>50m</v>
          </cell>
          <cell r="M3">
            <v>2</v>
          </cell>
        </row>
        <row r="4">
          <cell r="A4">
            <v>3</v>
          </cell>
          <cell r="B4">
            <v>1.0416666666666701E-2</v>
          </cell>
          <cell r="C4">
            <v>0.3</v>
          </cell>
          <cell r="D4">
            <v>3</v>
          </cell>
          <cell r="E4" t="str">
            <v>S.anaérobie</v>
          </cell>
          <cell r="G4">
            <v>3</v>
          </cell>
          <cell r="H4" t="str">
            <v>mars</v>
          </cell>
          <cell r="I4">
            <v>2012</v>
          </cell>
          <cell r="J4" t="str">
            <v>Aquathlon</v>
          </cell>
          <cell r="K4" t="str">
            <v>CD</v>
          </cell>
          <cell r="L4" t="str">
            <v>Eau libre</v>
          </cell>
          <cell r="M4">
            <v>3</v>
          </cell>
        </row>
        <row r="5">
          <cell r="A5">
            <v>4</v>
          </cell>
          <cell r="B5">
            <v>1.38888888888889E-2</v>
          </cell>
          <cell r="C5">
            <v>0.4</v>
          </cell>
          <cell r="D5">
            <v>4</v>
          </cell>
          <cell r="E5" t="str">
            <v>VMA</v>
          </cell>
          <cell r="G5">
            <v>4</v>
          </cell>
          <cell r="H5" t="str">
            <v>avril</v>
          </cell>
          <cell r="I5">
            <v>2013</v>
          </cell>
          <cell r="J5" t="str">
            <v>Bike &amp; Run</v>
          </cell>
          <cell r="K5" t="str">
            <v>LD</v>
          </cell>
          <cell r="M5">
            <v>4</v>
          </cell>
        </row>
        <row r="6">
          <cell r="A6">
            <v>5</v>
          </cell>
          <cell r="B6">
            <v>1.7361111111111101E-2</v>
          </cell>
          <cell r="C6">
            <v>0.5</v>
          </cell>
          <cell r="D6">
            <v>5</v>
          </cell>
          <cell r="E6" t="str">
            <v>Lactique</v>
          </cell>
          <cell r="G6">
            <v>5</v>
          </cell>
          <cell r="H6" t="str">
            <v>mai</v>
          </cell>
          <cell r="I6">
            <v>2014</v>
          </cell>
          <cell r="J6" t="str">
            <v>Natation</v>
          </cell>
          <cell r="K6" t="str">
            <v>50 NL</v>
          </cell>
          <cell r="M6">
            <v>5</v>
          </cell>
        </row>
        <row r="7">
          <cell r="B7">
            <v>2.0833333333333301E-2</v>
          </cell>
          <cell r="C7">
            <v>0.6</v>
          </cell>
          <cell r="D7">
            <v>6</v>
          </cell>
          <cell r="E7" t="str">
            <v>Vitesse</v>
          </cell>
          <cell r="G7">
            <v>6</v>
          </cell>
          <cell r="H7" t="str">
            <v>juin</v>
          </cell>
          <cell r="I7">
            <v>2015</v>
          </cell>
          <cell r="J7" t="str">
            <v>Vélo / VTT</v>
          </cell>
          <cell r="K7" t="str">
            <v>100 NL</v>
          </cell>
          <cell r="M7">
            <v>6</v>
          </cell>
        </row>
        <row r="8">
          <cell r="B8">
            <v>2.43055555555555E-2</v>
          </cell>
          <cell r="C8">
            <v>0.7</v>
          </cell>
          <cell r="D8">
            <v>7</v>
          </cell>
          <cell r="G8">
            <v>7</v>
          </cell>
          <cell r="H8" t="str">
            <v>juillet</v>
          </cell>
          <cell r="I8">
            <v>2016</v>
          </cell>
          <cell r="J8" t="str">
            <v>Course à pied</v>
          </cell>
          <cell r="K8" t="str">
            <v>200 NL</v>
          </cell>
          <cell r="M8">
            <v>7</v>
          </cell>
        </row>
        <row r="9">
          <cell r="B9">
            <v>2.7777777777777801E-2</v>
          </cell>
          <cell r="C9">
            <v>0.8</v>
          </cell>
          <cell r="D9">
            <v>8</v>
          </cell>
          <cell r="G9">
            <v>8</v>
          </cell>
          <cell r="H9" t="str">
            <v>août</v>
          </cell>
          <cell r="I9">
            <v>2017</v>
          </cell>
          <cell r="J9" t="str">
            <v>Cross</v>
          </cell>
          <cell r="K9" t="str">
            <v>400 NL</v>
          </cell>
          <cell r="M9">
            <v>8</v>
          </cell>
        </row>
        <row r="10">
          <cell r="B10">
            <v>3.125E-2</v>
          </cell>
          <cell r="C10">
            <v>0.9</v>
          </cell>
          <cell r="D10">
            <v>9</v>
          </cell>
          <cell r="G10">
            <v>9</v>
          </cell>
          <cell r="H10" t="str">
            <v>septembre</v>
          </cell>
          <cell r="I10">
            <v>2018</v>
          </cell>
          <cell r="J10" t="str">
            <v>Ski de fond</v>
          </cell>
          <cell r="K10" t="str">
            <v>800 NL</v>
          </cell>
          <cell r="M10">
            <v>9</v>
          </cell>
        </row>
        <row r="11">
          <cell r="B11">
            <v>3.4722222222222203E-2</v>
          </cell>
          <cell r="C11">
            <v>1</v>
          </cell>
          <cell r="D11">
            <v>10</v>
          </cell>
          <cell r="G11">
            <v>10</v>
          </cell>
          <cell r="H11" t="str">
            <v>octobre</v>
          </cell>
          <cell r="I11">
            <v>2019</v>
          </cell>
          <cell r="J11" t="str">
            <v>Test terrain</v>
          </cell>
          <cell r="K11" t="str">
            <v>1500 NL</v>
          </cell>
          <cell r="M11">
            <v>10</v>
          </cell>
        </row>
        <row r="12">
          <cell r="B12">
            <v>3.8194444444444399E-2</v>
          </cell>
          <cell r="C12">
            <v>1.1000000000000001</v>
          </cell>
          <cell r="D12">
            <v>11</v>
          </cell>
          <cell r="G12">
            <v>11</v>
          </cell>
          <cell r="H12" t="str">
            <v>novembre</v>
          </cell>
          <cell r="I12">
            <v>2020</v>
          </cell>
          <cell r="J12" t="str">
            <v>Test labo</v>
          </cell>
          <cell r="K12" t="str">
            <v>50 papillon</v>
          </cell>
          <cell r="M12">
            <v>11</v>
          </cell>
        </row>
        <row r="13">
          <cell r="B13">
            <v>4.1666666666666602E-2</v>
          </cell>
          <cell r="C13">
            <v>1.2</v>
          </cell>
          <cell r="D13">
            <v>12</v>
          </cell>
          <cell r="G13">
            <v>12</v>
          </cell>
          <cell r="H13" t="str">
            <v>décembre</v>
          </cell>
          <cell r="J13" t="str">
            <v>Autre</v>
          </cell>
          <cell r="K13" t="str">
            <v>100 papillon</v>
          </cell>
          <cell r="M13">
            <v>12</v>
          </cell>
        </row>
        <row r="14">
          <cell r="B14">
            <v>4.5138888888888902E-2</v>
          </cell>
          <cell r="C14">
            <v>1.3</v>
          </cell>
          <cell r="D14">
            <v>13</v>
          </cell>
          <cell r="G14">
            <v>13</v>
          </cell>
          <cell r="K14" t="str">
            <v>200 papillon</v>
          </cell>
          <cell r="M14">
            <v>13</v>
          </cell>
        </row>
        <row r="15">
          <cell r="B15">
            <v>4.8611111111111098E-2</v>
          </cell>
          <cell r="C15">
            <v>1.4</v>
          </cell>
          <cell r="D15">
            <v>14</v>
          </cell>
          <cell r="G15">
            <v>14</v>
          </cell>
          <cell r="K15" t="str">
            <v>50 dos</v>
          </cell>
          <cell r="M15">
            <v>14</v>
          </cell>
        </row>
        <row r="16">
          <cell r="B16">
            <v>5.2083333333333301E-2</v>
          </cell>
          <cell r="C16">
            <v>1.5</v>
          </cell>
          <cell r="D16">
            <v>15</v>
          </cell>
          <cell r="G16">
            <v>15</v>
          </cell>
          <cell r="K16" t="str">
            <v>100 dos</v>
          </cell>
          <cell r="M16">
            <v>15</v>
          </cell>
        </row>
        <row r="17">
          <cell r="B17">
            <v>5.5555555555555497E-2</v>
          </cell>
          <cell r="C17">
            <v>1.6</v>
          </cell>
          <cell r="D17">
            <v>16</v>
          </cell>
          <cell r="G17">
            <v>16</v>
          </cell>
          <cell r="K17" t="str">
            <v>200 dos</v>
          </cell>
          <cell r="M17">
            <v>16</v>
          </cell>
        </row>
        <row r="18">
          <cell r="B18">
            <v>5.9027777777777797E-2</v>
          </cell>
          <cell r="C18">
            <v>1.7</v>
          </cell>
          <cell r="D18">
            <v>17</v>
          </cell>
          <cell r="G18">
            <v>17</v>
          </cell>
          <cell r="K18" t="str">
            <v>50 brasse</v>
          </cell>
          <cell r="M18">
            <v>17</v>
          </cell>
        </row>
        <row r="19">
          <cell r="B19">
            <v>6.25E-2</v>
          </cell>
          <cell r="C19">
            <v>1.8</v>
          </cell>
          <cell r="D19">
            <v>18</v>
          </cell>
          <cell r="G19">
            <v>18</v>
          </cell>
          <cell r="K19" t="str">
            <v>100 brasse</v>
          </cell>
          <cell r="M19">
            <v>18</v>
          </cell>
        </row>
        <row r="20">
          <cell r="B20">
            <v>6.5972222222222196E-2</v>
          </cell>
          <cell r="C20">
            <v>1.9</v>
          </cell>
          <cell r="D20">
            <v>19</v>
          </cell>
          <cell r="G20">
            <v>19</v>
          </cell>
          <cell r="K20" t="str">
            <v>200 brasse</v>
          </cell>
          <cell r="M20">
            <v>19</v>
          </cell>
        </row>
        <row r="21">
          <cell r="B21">
            <v>6.9444444444444406E-2</v>
          </cell>
          <cell r="C21">
            <v>2</v>
          </cell>
          <cell r="D21">
            <v>20</v>
          </cell>
          <cell r="G21">
            <v>20</v>
          </cell>
          <cell r="K21" t="str">
            <v>100 4N</v>
          </cell>
          <cell r="M21">
            <v>20</v>
          </cell>
        </row>
        <row r="22">
          <cell r="B22">
            <v>7.2916666666666602E-2</v>
          </cell>
          <cell r="C22">
            <v>2.1</v>
          </cell>
          <cell r="D22">
            <v>21</v>
          </cell>
          <cell r="G22">
            <v>21</v>
          </cell>
          <cell r="K22" t="str">
            <v>200 4N</v>
          </cell>
          <cell r="M22">
            <v>21</v>
          </cell>
        </row>
        <row r="23">
          <cell r="B23">
            <v>7.6388888888888895E-2</v>
          </cell>
          <cell r="C23">
            <v>2.2000000000000002</v>
          </cell>
          <cell r="D23">
            <v>22</v>
          </cell>
          <cell r="G23">
            <v>22</v>
          </cell>
          <cell r="K23" t="str">
            <v>400 4N</v>
          </cell>
          <cell r="M23">
            <v>22</v>
          </cell>
        </row>
        <row r="24">
          <cell r="B24">
            <v>7.9861111111111105E-2</v>
          </cell>
          <cell r="C24">
            <v>2.2999999999999998</v>
          </cell>
          <cell r="D24">
            <v>23</v>
          </cell>
          <cell r="G24">
            <v>23</v>
          </cell>
          <cell r="K24" t="str">
            <v>1000 piste</v>
          </cell>
          <cell r="M24">
            <v>23</v>
          </cell>
        </row>
        <row r="25">
          <cell r="B25">
            <v>8.3333333333333301E-2</v>
          </cell>
          <cell r="C25">
            <v>2.4</v>
          </cell>
          <cell r="D25">
            <v>24</v>
          </cell>
          <cell r="G25">
            <v>24</v>
          </cell>
          <cell r="K25" t="str">
            <v>1500 piste</v>
          </cell>
          <cell r="M25">
            <v>24</v>
          </cell>
        </row>
        <row r="26">
          <cell r="B26">
            <v>8.6805555555555497E-2</v>
          </cell>
          <cell r="C26">
            <v>2.5</v>
          </cell>
          <cell r="D26">
            <v>25</v>
          </cell>
          <cell r="G26">
            <v>25</v>
          </cell>
          <cell r="K26" t="str">
            <v>2000 piste</v>
          </cell>
          <cell r="M26">
            <v>25</v>
          </cell>
        </row>
        <row r="27">
          <cell r="B27">
            <v>9.0277777777777804E-2</v>
          </cell>
          <cell r="C27">
            <v>2.6</v>
          </cell>
          <cell r="D27">
            <v>26</v>
          </cell>
          <cell r="G27">
            <v>26</v>
          </cell>
          <cell r="K27" t="str">
            <v>3000 piste</v>
          </cell>
          <cell r="M27">
            <v>26</v>
          </cell>
        </row>
        <row r="28">
          <cell r="B28">
            <v>9.375E-2</v>
          </cell>
          <cell r="C28">
            <v>2.7</v>
          </cell>
          <cell r="D28">
            <v>27</v>
          </cell>
          <cell r="G28">
            <v>27</v>
          </cell>
          <cell r="K28" t="str">
            <v>5000 piste</v>
          </cell>
          <cell r="M28">
            <v>27</v>
          </cell>
        </row>
        <row r="29">
          <cell r="B29">
            <v>9.7222222222222196E-2</v>
          </cell>
          <cell r="C29">
            <v>2.8</v>
          </cell>
          <cell r="D29">
            <v>28</v>
          </cell>
          <cell r="G29">
            <v>28</v>
          </cell>
          <cell r="K29" t="str">
            <v>5 km route</v>
          </cell>
          <cell r="M29">
            <v>28</v>
          </cell>
        </row>
        <row r="30">
          <cell r="B30">
            <v>0.100694444444444</v>
          </cell>
          <cell r="C30">
            <v>2.9</v>
          </cell>
          <cell r="D30">
            <v>29</v>
          </cell>
          <cell r="G30">
            <v>29</v>
          </cell>
          <cell r="K30" t="str">
            <v>10 km route</v>
          </cell>
          <cell r="M30">
            <v>29</v>
          </cell>
        </row>
        <row r="31">
          <cell r="B31">
            <v>0.10416666666666601</v>
          </cell>
          <cell r="C31">
            <v>3</v>
          </cell>
          <cell r="D31">
            <v>30</v>
          </cell>
          <cell r="G31">
            <v>30</v>
          </cell>
          <cell r="K31" t="str">
            <v>Test Vaussenat</v>
          </cell>
          <cell r="M31">
            <v>30</v>
          </cell>
        </row>
        <row r="32">
          <cell r="B32">
            <v>0.10763888888888901</v>
          </cell>
          <cell r="C32">
            <v>3.1</v>
          </cell>
          <cell r="D32">
            <v>31</v>
          </cell>
          <cell r="G32">
            <v>31</v>
          </cell>
          <cell r="K32" t="str">
            <v>Test VAMEVAL</v>
          </cell>
          <cell r="M32">
            <v>31</v>
          </cell>
        </row>
        <row r="33">
          <cell r="B33">
            <v>0.11111111111111099</v>
          </cell>
          <cell r="C33">
            <v>3.2</v>
          </cell>
          <cell r="D33">
            <v>32</v>
          </cell>
          <cell r="K33" t="str">
            <v>Test PMA</v>
          </cell>
          <cell r="M33">
            <v>32</v>
          </cell>
        </row>
        <row r="34">
          <cell r="B34">
            <v>0.114583333333333</v>
          </cell>
          <cell r="C34">
            <v>3.3</v>
          </cell>
          <cell r="D34">
            <v>33</v>
          </cell>
          <cell r="K34" t="str">
            <v>Test puissance 5'</v>
          </cell>
          <cell r="M34">
            <v>33</v>
          </cell>
        </row>
        <row r="35">
          <cell r="B35">
            <v>0.118055555555555</v>
          </cell>
          <cell r="C35">
            <v>3.4</v>
          </cell>
          <cell r="D35">
            <v>34</v>
          </cell>
          <cell r="K35" t="str">
            <v>Test puissance 20'</v>
          </cell>
          <cell r="M35">
            <v>34</v>
          </cell>
        </row>
        <row r="36">
          <cell r="B36">
            <v>0.121527777777778</v>
          </cell>
          <cell r="C36">
            <v>3.5</v>
          </cell>
          <cell r="D36">
            <v>35</v>
          </cell>
          <cell r="K36" t="str">
            <v>Autre</v>
          </cell>
          <cell r="M36">
            <v>35</v>
          </cell>
        </row>
        <row r="37">
          <cell r="B37">
            <v>0.125</v>
          </cell>
          <cell r="C37">
            <v>3.6</v>
          </cell>
          <cell r="D37">
            <v>36</v>
          </cell>
          <cell r="M37">
            <v>36</v>
          </cell>
        </row>
        <row r="38">
          <cell r="B38">
            <v>0.12847222222222199</v>
          </cell>
          <cell r="C38">
            <v>3.7</v>
          </cell>
          <cell r="D38">
            <v>37</v>
          </cell>
          <cell r="M38">
            <v>37</v>
          </cell>
        </row>
        <row r="39">
          <cell r="B39">
            <v>0.131944444444444</v>
          </cell>
          <cell r="C39">
            <v>3.8</v>
          </cell>
          <cell r="D39">
            <v>38</v>
          </cell>
          <cell r="M39">
            <v>38</v>
          </cell>
        </row>
        <row r="40">
          <cell r="B40">
            <v>0.13541666666666599</v>
          </cell>
          <cell r="C40">
            <v>3.9</v>
          </cell>
          <cell r="D40">
            <v>39</v>
          </cell>
          <cell r="M40">
            <v>39</v>
          </cell>
        </row>
        <row r="41">
          <cell r="B41">
            <v>0.13888888888888901</v>
          </cell>
          <cell r="C41">
            <v>4</v>
          </cell>
          <cell r="D41">
            <v>40</v>
          </cell>
          <cell r="M41">
            <v>40</v>
          </cell>
        </row>
        <row r="42">
          <cell r="B42">
            <v>0.14236111111111099</v>
          </cell>
          <cell r="C42">
            <v>4.0999999999999996</v>
          </cell>
          <cell r="D42">
            <v>41</v>
          </cell>
          <cell r="M42">
            <v>41</v>
          </cell>
        </row>
        <row r="43">
          <cell r="B43">
            <v>0.14583333333333301</v>
          </cell>
          <cell r="C43">
            <v>4.2</v>
          </cell>
          <cell r="D43">
            <v>42</v>
          </cell>
          <cell r="M43">
            <v>42</v>
          </cell>
        </row>
        <row r="44">
          <cell r="B44">
            <v>0.149305555555555</v>
          </cell>
          <cell r="C44">
            <v>4.3</v>
          </cell>
          <cell r="D44">
            <v>43</v>
          </cell>
          <cell r="M44">
            <v>43</v>
          </cell>
        </row>
        <row r="45">
          <cell r="B45">
            <v>0.15277777777777801</v>
          </cell>
          <cell r="C45">
            <v>4.4000000000000004</v>
          </cell>
          <cell r="D45">
            <v>44</v>
          </cell>
          <cell r="M45">
            <v>44</v>
          </cell>
        </row>
        <row r="46">
          <cell r="B46">
            <v>0.15625</v>
          </cell>
          <cell r="C46">
            <v>4.5</v>
          </cell>
          <cell r="D46">
            <v>45</v>
          </cell>
          <cell r="M46">
            <v>45</v>
          </cell>
        </row>
        <row r="47">
          <cell r="B47">
            <v>0.15972222222222199</v>
          </cell>
          <cell r="C47">
            <v>4.5999999999999996</v>
          </cell>
          <cell r="D47">
            <v>46</v>
          </cell>
          <cell r="M47">
            <v>46</v>
          </cell>
        </row>
        <row r="48">
          <cell r="B48">
            <v>0.163194444444444</v>
          </cell>
          <cell r="C48">
            <v>4.7</v>
          </cell>
          <cell r="D48">
            <v>47</v>
          </cell>
          <cell r="M48">
            <v>47</v>
          </cell>
        </row>
        <row r="49">
          <cell r="B49">
            <v>0.16666666666666599</v>
          </cell>
          <cell r="C49">
            <v>4.8</v>
          </cell>
          <cell r="D49">
            <v>48</v>
          </cell>
          <cell r="M49">
            <v>48</v>
          </cell>
        </row>
        <row r="50">
          <cell r="B50">
            <v>0.17013888888888901</v>
          </cell>
          <cell r="C50">
            <v>4.9000000000000004</v>
          </cell>
          <cell r="D50">
            <v>49</v>
          </cell>
          <cell r="M50">
            <v>49</v>
          </cell>
        </row>
        <row r="51">
          <cell r="B51">
            <v>0.17361111111111099</v>
          </cell>
          <cell r="C51">
            <v>5</v>
          </cell>
          <cell r="D51">
            <v>50</v>
          </cell>
          <cell r="M51">
            <v>50</v>
          </cell>
        </row>
        <row r="52">
          <cell r="B52">
            <v>0.17708333333333301</v>
          </cell>
          <cell r="C52">
            <v>5.0999999999999996</v>
          </cell>
          <cell r="D52">
            <v>51</v>
          </cell>
          <cell r="M52">
            <v>51</v>
          </cell>
        </row>
        <row r="53">
          <cell r="B53">
            <v>0.180555555555555</v>
          </cell>
          <cell r="C53">
            <v>5.2</v>
          </cell>
          <cell r="D53">
            <v>52</v>
          </cell>
          <cell r="M53">
            <v>52</v>
          </cell>
        </row>
        <row r="54">
          <cell r="B54">
            <v>0.18402777777777801</v>
          </cell>
          <cell r="C54">
            <v>5.3</v>
          </cell>
          <cell r="D54">
            <v>53</v>
          </cell>
          <cell r="M54">
            <v>53</v>
          </cell>
        </row>
        <row r="55">
          <cell r="B55">
            <v>0.1875</v>
          </cell>
          <cell r="C55">
            <v>5.4</v>
          </cell>
          <cell r="D55">
            <v>54</v>
          </cell>
          <cell r="M55">
            <v>54</v>
          </cell>
        </row>
        <row r="56">
          <cell r="B56">
            <v>0.19097222222222199</v>
          </cell>
          <cell r="C56">
            <v>5.5</v>
          </cell>
          <cell r="D56">
            <v>55</v>
          </cell>
          <cell r="M56">
            <v>55</v>
          </cell>
        </row>
        <row r="57">
          <cell r="B57">
            <v>0.194444444444444</v>
          </cell>
          <cell r="C57">
            <v>5.6</v>
          </cell>
          <cell r="D57">
            <v>56</v>
          </cell>
          <cell r="M57">
            <v>56</v>
          </cell>
        </row>
        <row r="58">
          <cell r="B58">
            <v>0.19791666666666599</v>
          </cell>
          <cell r="C58">
            <v>5.7</v>
          </cell>
          <cell r="D58">
            <v>57</v>
          </cell>
          <cell r="M58">
            <v>57</v>
          </cell>
        </row>
        <row r="59">
          <cell r="B59">
            <v>0.20138888888888901</v>
          </cell>
          <cell r="C59">
            <v>5.8</v>
          </cell>
          <cell r="D59">
            <v>58</v>
          </cell>
          <cell r="M59">
            <v>58</v>
          </cell>
        </row>
        <row r="60">
          <cell r="B60">
            <v>0.20486111111111099</v>
          </cell>
          <cell r="C60">
            <v>5.9</v>
          </cell>
          <cell r="D60">
            <v>59</v>
          </cell>
          <cell r="M60">
            <v>59</v>
          </cell>
        </row>
        <row r="61">
          <cell r="B61">
            <v>0.20833333333333301</v>
          </cell>
          <cell r="C61">
            <v>6</v>
          </cell>
          <cell r="D61">
            <v>60</v>
          </cell>
          <cell r="M61">
            <v>60</v>
          </cell>
        </row>
        <row r="62">
          <cell r="B62">
            <v>0.211805555555555</v>
          </cell>
          <cell r="C62">
            <v>6.1</v>
          </cell>
          <cell r="D62">
            <v>61</v>
          </cell>
          <cell r="M62">
            <v>61</v>
          </cell>
        </row>
        <row r="63">
          <cell r="B63">
            <v>0.21527777777777801</v>
          </cell>
          <cell r="C63">
            <v>6.2</v>
          </cell>
          <cell r="D63">
            <v>62</v>
          </cell>
          <cell r="M63">
            <v>62</v>
          </cell>
        </row>
        <row r="64">
          <cell r="B64">
            <v>0.21875</v>
          </cell>
          <cell r="C64">
            <v>6.3</v>
          </cell>
          <cell r="D64">
            <v>63</v>
          </cell>
          <cell r="M64">
            <v>63</v>
          </cell>
        </row>
        <row r="65">
          <cell r="B65">
            <v>0.22222222222222199</v>
          </cell>
          <cell r="C65">
            <v>6.4</v>
          </cell>
          <cell r="D65">
            <v>64</v>
          </cell>
          <cell r="M65">
            <v>64</v>
          </cell>
        </row>
        <row r="66">
          <cell r="B66">
            <v>0.225694444444444</v>
          </cell>
          <cell r="C66">
            <v>6.5</v>
          </cell>
          <cell r="D66">
            <v>65</v>
          </cell>
          <cell r="M66">
            <v>65</v>
          </cell>
        </row>
        <row r="67">
          <cell r="B67">
            <v>0.22916666666666599</v>
          </cell>
          <cell r="C67">
            <v>6.6</v>
          </cell>
          <cell r="D67">
            <v>66</v>
          </cell>
          <cell r="M67">
            <v>66</v>
          </cell>
        </row>
        <row r="68">
          <cell r="B68">
            <v>0.23263888888888901</v>
          </cell>
          <cell r="C68">
            <v>6.7</v>
          </cell>
          <cell r="D68">
            <v>67</v>
          </cell>
          <cell r="M68">
            <v>67</v>
          </cell>
        </row>
        <row r="69">
          <cell r="B69">
            <v>0.23611111111111099</v>
          </cell>
          <cell r="C69">
            <v>6.8</v>
          </cell>
          <cell r="D69">
            <v>68</v>
          </cell>
          <cell r="M69">
            <v>68</v>
          </cell>
        </row>
        <row r="70">
          <cell r="B70">
            <v>0.23958333333333301</v>
          </cell>
          <cell r="C70">
            <v>6.9</v>
          </cell>
          <cell r="D70">
            <v>69</v>
          </cell>
          <cell r="M70">
            <v>69</v>
          </cell>
        </row>
        <row r="71">
          <cell r="B71">
            <v>0.243055555555555</v>
          </cell>
          <cell r="C71">
            <v>7</v>
          </cell>
          <cell r="D71">
            <v>70</v>
          </cell>
          <cell r="M71">
            <v>70</v>
          </cell>
        </row>
        <row r="72">
          <cell r="B72">
            <v>0.24652777777777801</v>
          </cell>
          <cell r="C72">
            <v>7.1</v>
          </cell>
          <cell r="D72">
            <v>71</v>
          </cell>
          <cell r="M72">
            <v>71</v>
          </cell>
        </row>
        <row r="73">
          <cell r="B73">
            <v>0.25</v>
          </cell>
          <cell r="C73">
            <v>7.2</v>
          </cell>
          <cell r="D73">
            <v>72</v>
          </cell>
          <cell r="M73">
            <v>72</v>
          </cell>
        </row>
        <row r="74">
          <cell r="B74">
            <v>0.25347222222222199</v>
          </cell>
          <cell r="C74">
            <v>7.3</v>
          </cell>
          <cell r="D74">
            <v>73</v>
          </cell>
          <cell r="M74">
            <v>73</v>
          </cell>
        </row>
        <row r="75">
          <cell r="B75">
            <v>0.25694444444444398</v>
          </cell>
          <cell r="C75">
            <v>7.4</v>
          </cell>
          <cell r="D75">
            <v>74</v>
          </cell>
          <cell r="M75">
            <v>74</v>
          </cell>
        </row>
        <row r="76">
          <cell r="B76">
            <v>0.26041666666666602</v>
          </cell>
          <cell r="C76">
            <v>7.5</v>
          </cell>
          <cell r="D76">
            <v>75</v>
          </cell>
          <cell r="M76">
            <v>75</v>
          </cell>
        </row>
        <row r="77">
          <cell r="B77">
            <v>0.26388888888888901</v>
          </cell>
          <cell r="C77">
            <v>7.6</v>
          </cell>
          <cell r="D77">
            <v>76</v>
          </cell>
          <cell r="M77">
            <v>76</v>
          </cell>
        </row>
        <row r="78">
          <cell r="B78">
            <v>0.26736111111111099</v>
          </cell>
          <cell r="C78">
            <v>7.7</v>
          </cell>
          <cell r="D78">
            <v>77</v>
          </cell>
          <cell r="M78">
            <v>77</v>
          </cell>
        </row>
        <row r="79">
          <cell r="B79">
            <v>0.27083333333333298</v>
          </cell>
          <cell r="C79">
            <v>7.8</v>
          </cell>
          <cell r="D79">
            <v>78</v>
          </cell>
          <cell r="M79">
            <v>78</v>
          </cell>
        </row>
        <row r="80">
          <cell r="B80">
            <v>0.27430555555555503</v>
          </cell>
          <cell r="C80">
            <v>7.9</v>
          </cell>
          <cell r="D80">
            <v>79</v>
          </cell>
          <cell r="M80">
            <v>79</v>
          </cell>
        </row>
        <row r="81">
          <cell r="B81">
            <v>0.27777777777777801</v>
          </cell>
          <cell r="C81">
            <v>8</v>
          </cell>
          <cell r="D81">
            <v>80</v>
          </cell>
          <cell r="M81">
            <v>80</v>
          </cell>
        </row>
        <row r="82">
          <cell r="B82">
            <v>0.28125</v>
          </cell>
          <cell r="C82">
            <v>8.1</v>
          </cell>
          <cell r="D82">
            <v>81</v>
          </cell>
          <cell r="M82">
            <v>81</v>
          </cell>
        </row>
        <row r="83">
          <cell r="B83">
            <v>0.28472222222222199</v>
          </cell>
          <cell r="C83">
            <v>8.1999999999999993</v>
          </cell>
          <cell r="D83">
            <v>82</v>
          </cell>
          <cell r="M83">
            <v>82</v>
          </cell>
        </row>
        <row r="84">
          <cell r="B84">
            <v>0.28819444444444398</v>
          </cell>
          <cell r="C84">
            <v>8.3000000000000007</v>
          </cell>
          <cell r="D84">
            <v>83</v>
          </cell>
          <cell r="M84">
            <v>83</v>
          </cell>
        </row>
        <row r="85">
          <cell r="B85">
            <v>0.29166666666666602</v>
          </cell>
          <cell r="C85">
            <v>8.4</v>
          </cell>
          <cell r="D85">
            <v>84</v>
          </cell>
          <cell r="M85">
            <v>84</v>
          </cell>
        </row>
        <row r="86">
          <cell r="B86">
            <v>0.29513888888888901</v>
          </cell>
          <cell r="C86">
            <v>8.5</v>
          </cell>
          <cell r="D86">
            <v>85</v>
          </cell>
          <cell r="M86">
            <v>85</v>
          </cell>
        </row>
        <row r="87">
          <cell r="B87">
            <v>0.29861111111111099</v>
          </cell>
          <cell r="C87">
            <v>8.6</v>
          </cell>
          <cell r="D87">
            <v>86</v>
          </cell>
          <cell r="M87">
            <v>86</v>
          </cell>
        </row>
        <row r="88">
          <cell r="B88">
            <v>0.30208333333333298</v>
          </cell>
          <cell r="C88">
            <v>8.6999999999999993</v>
          </cell>
          <cell r="D88">
            <v>87</v>
          </cell>
          <cell r="M88">
            <v>87</v>
          </cell>
        </row>
        <row r="89">
          <cell r="B89">
            <v>0.30555555555555503</v>
          </cell>
          <cell r="C89">
            <v>8.8000000000000007</v>
          </cell>
          <cell r="D89">
            <v>88</v>
          </cell>
          <cell r="M89">
            <v>88</v>
          </cell>
        </row>
        <row r="90">
          <cell r="B90">
            <v>0.30902777777777801</v>
          </cell>
          <cell r="C90">
            <v>8.9</v>
          </cell>
          <cell r="D90">
            <v>89</v>
          </cell>
          <cell r="M90">
            <v>89</v>
          </cell>
        </row>
        <row r="91">
          <cell r="B91">
            <v>0.3125</v>
          </cell>
          <cell r="C91">
            <v>9</v>
          </cell>
          <cell r="D91">
            <v>90</v>
          </cell>
          <cell r="M91">
            <v>90</v>
          </cell>
        </row>
        <row r="92">
          <cell r="B92">
            <v>0.31597222222222199</v>
          </cell>
          <cell r="C92">
            <v>9.1</v>
          </cell>
          <cell r="D92">
            <v>91</v>
          </cell>
          <cell r="M92">
            <v>91</v>
          </cell>
        </row>
        <row r="93">
          <cell r="B93">
            <v>0.31944444444444398</v>
          </cell>
          <cell r="C93">
            <v>9.1999999999999993</v>
          </cell>
          <cell r="D93">
            <v>92</v>
          </cell>
          <cell r="M93">
            <v>92</v>
          </cell>
        </row>
        <row r="94">
          <cell r="B94">
            <v>0.32291666666666602</v>
          </cell>
          <cell r="C94">
            <v>9.3000000000000007</v>
          </cell>
          <cell r="D94">
            <v>93</v>
          </cell>
          <cell r="M94">
            <v>93</v>
          </cell>
        </row>
        <row r="95">
          <cell r="B95">
            <v>0.32638888888888901</v>
          </cell>
          <cell r="C95">
            <v>9.4</v>
          </cell>
          <cell r="D95">
            <v>94</v>
          </cell>
          <cell r="M95">
            <v>94</v>
          </cell>
        </row>
        <row r="96">
          <cell r="B96">
            <v>0.32986111111111099</v>
          </cell>
          <cell r="C96">
            <v>9.5</v>
          </cell>
          <cell r="D96">
            <v>95</v>
          </cell>
          <cell r="M96">
            <v>95</v>
          </cell>
        </row>
        <row r="97">
          <cell r="B97">
            <v>0.33333333333333298</v>
          </cell>
          <cell r="C97">
            <v>9.6</v>
          </cell>
          <cell r="D97">
            <v>96</v>
          </cell>
          <cell r="M97">
            <v>96</v>
          </cell>
        </row>
        <row r="98">
          <cell r="B98">
            <v>0.33680555555555503</v>
          </cell>
          <cell r="C98">
            <v>9.6999999999999993</v>
          </cell>
          <cell r="D98">
            <v>97</v>
          </cell>
          <cell r="M98">
            <v>97</v>
          </cell>
        </row>
        <row r="99">
          <cell r="B99">
            <v>0.34027777777777801</v>
          </cell>
          <cell r="C99">
            <v>9.8000000000000007</v>
          </cell>
          <cell r="D99">
            <v>98</v>
          </cell>
          <cell r="M99">
            <v>98</v>
          </cell>
        </row>
        <row r="100">
          <cell r="B100">
            <v>0.34375</v>
          </cell>
          <cell r="C100">
            <v>9.9</v>
          </cell>
          <cell r="D100">
            <v>99</v>
          </cell>
          <cell r="M100">
            <v>99</v>
          </cell>
        </row>
        <row r="101">
          <cell r="B101">
            <v>0.34722222222222199</v>
          </cell>
          <cell r="C101">
            <v>10</v>
          </cell>
          <cell r="D101">
            <v>100</v>
          </cell>
          <cell r="M101">
            <v>100</v>
          </cell>
        </row>
        <row r="102">
          <cell r="B102">
            <v>0.35069444444444398</v>
          </cell>
          <cell r="C102">
            <v>10.1</v>
          </cell>
          <cell r="D102">
            <v>101</v>
          </cell>
          <cell r="M102">
            <v>101</v>
          </cell>
        </row>
        <row r="103">
          <cell r="B103">
            <v>0.35416666666666602</v>
          </cell>
          <cell r="C103">
            <v>10.199999999999999</v>
          </cell>
          <cell r="D103">
            <v>102</v>
          </cell>
          <cell r="M103">
            <v>102</v>
          </cell>
        </row>
        <row r="104">
          <cell r="B104">
            <v>0.35763888888888901</v>
          </cell>
          <cell r="C104">
            <v>10.3</v>
          </cell>
          <cell r="D104">
            <v>103</v>
          </cell>
          <cell r="M104">
            <v>103</v>
          </cell>
        </row>
        <row r="105">
          <cell r="B105">
            <v>0.36111111111111099</v>
          </cell>
          <cell r="C105">
            <v>10.4</v>
          </cell>
          <cell r="D105">
            <v>104</v>
          </cell>
          <cell r="M105">
            <v>104</v>
          </cell>
        </row>
        <row r="106">
          <cell r="B106">
            <v>0.36458333333333298</v>
          </cell>
          <cell r="C106">
            <v>10.5</v>
          </cell>
          <cell r="D106">
            <v>105</v>
          </cell>
          <cell r="M106">
            <v>105</v>
          </cell>
        </row>
        <row r="107">
          <cell r="B107">
            <v>0.36805555555555503</v>
          </cell>
          <cell r="C107">
            <v>10.6</v>
          </cell>
          <cell r="D107">
            <v>106</v>
          </cell>
          <cell r="M107">
            <v>106</v>
          </cell>
        </row>
        <row r="108">
          <cell r="B108">
            <v>0.37152777777777801</v>
          </cell>
          <cell r="C108">
            <v>10.7</v>
          </cell>
          <cell r="D108">
            <v>107</v>
          </cell>
          <cell r="M108">
            <v>107</v>
          </cell>
        </row>
        <row r="109">
          <cell r="B109">
            <v>0.375</v>
          </cell>
          <cell r="C109">
            <v>10.8</v>
          </cell>
          <cell r="D109">
            <v>108</v>
          </cell>
          <cell r="M109">
            <v>108</v>
          </cell>
        </row>
        <row r="110">
          <cell r="B110">
            <v>0.37847222222222199</v>
          </cell>
          <cell r="C110">
            <v>10.9</v>
          </cell>
          <cell r="D110">
            <v>109</v>
          </cell>
          <cell r="M110">
            <v>109</v>
          </cell>
        </row>
        <row r="111">
          <cell r="B111">
            <v>0.38194444444444398</v>
          </cell>
          <cell r="C111">
            <v>11</v>
          </cell>
          <cell r="D111">
            <v>110</v>
          </cell>
          <cell r="M111">
            <v>110</v>
          </cell>
        </row>
        <row r="112">
          <cell r="B112">
            <v>0.38541666666666602</v>
          </cell>
          <cell r="C112">
            <v>11.1</v>
          </cell>
          <cell r="D112">
            <v>111</v>
          </cell>
          <cell r="M112">
            <v>111</v>
          </cell>
        </row>
        <row r="113">
          <cell r="B113">
            <v>0.38888888888888901</v>
          </cell>
          <cell r="C113">
            <v>11.2</v>
          </cell>
          <cell r="D113">
            <v>112</v>
          </cell>
          <cell r="M113">
            <v>112</v>
          </cell>
        </row>
        <row r="114">
          <cell r="B114">
            <v>0.39236111111111099</v>
          </cell>
          <cell r="C114">
            <v>11.3</v>
          </cell>
          <cell r="D114">
            <v>113</v>
          </cell>
          <cell r="M114">
            <v>113</v>
          </cell>
        </row>
        <row r="115">
          <cell r="B115">
            <v>0.39583333333333298</v>
          </cell>
          <cell r="C115">
            <v>11.4</v>
          </cell>
          <cell r="D115">
            <v>114</v>
          </cell>
          <cell r="M115">
            <v>114</v>
          </cell>
        </row>
        <row r="116">
          <cell r="B116">
            <v>0.39930555555555503</v>
          </cell>
          <cell r="C116">
            <v>11.5</v>
          </cell>
          <cell r="D116">
            <v>115</v>
          </cell>
          <cell r="M116">
            <v>115</v>
          </cell>
        </row>
        <row r="117">
          <cell r="B117">
            <v>0.40277777777777801</v>
          </cell>
          <cell r="C117">
            <v>11.6</v>
          </cell>
          <cell r="D117">
            <v>116</v>
          </cell>
          <cell r="M117">
            <v>116</v>
          </cell>
        </row>
        <row r="118">
          <cell r="B118">
            <v>0.40625</v>
          </cell>
          <cell r="C118">
            <v>11.7</v>
          </cell>
          <cell r="D118">
            <v>117</v>
          </cell>
          <cell r="M118">
            <v>117</v>
          </cell>
        </row>
        <row r="119">
          <cell r="B119">
            <v>0.40972222222222199</v>
          </cell>
          <cell r="C119">
            <v>11.8</v>
          </cell>
          <cell r="D119">
            <v>118</v>
          </cell>
          <cell r="M119">
            <v>118</v>
          </cell>
        </row>
        <row r="120">
          <cell r="B120">
            <v>0.41319444444444398</v>
          </cell>
          <cell r="C120">
            <v>11.9</v>
          </cell>
          <cell r="D120">
            <v>119</v>
          </cell>
          <cell r="M120">
            <v>119</v>
          </cell>
        </row>
        <row r="121">
          <cell r="B121">
            <v>0.41666666666666602</v>
          </cell>
          <cell r="C121">
            <v>12</v>
          </cell>
          <cell r="D121">
            <v>120</v>
          </cell>
          <cell r="M121">
            <v>120</v>
          </cell>
        </row>
        <row r="122">
          <cell r="B122">
            <v>0.42013888888888901</v>
          </cell>
          <cell r="C122">
            <v>12.1</v>
          </cell>
          <cell r="D122">
            <v>121</v>
          </cell>
          <cell r="M122">
            <v>121</v>
          </cell>
        </row>
        <row r="123">
          <cell r="B123">
            <v>0.42361111111111099</v>
          </cell>
          <cell r="C123">
            <v>12.2</v>
          </cell>
          <cell r="D123">
            <v>122</v>
          </cell>
          <cell r="M123">
            <v>122</v>
          </cell>
        </row>
        <row r="124">
          <cell r="B124">
            <v>0.42708333333333298</v>
          </cell>
          <cell r="C124">
            <v>12.3</v>
          </cell>
          <cell r="D124">
            <v>123</v>
          </cell>
          <cell r="M124">
            <v>123</v>
          </cell>
        </row>
        <row r="125">
          <cell r="B125">
            <v>0.43055555555555503</v>
          </cell>
          <cell r="C125">
            <v>12.4</v>
          </cell>
          <cell r="D125">
            <v>124</v>
          </cell>
          <cell r="M125">
            <v>124</v>
          </cell>
        </row>
        <row r="126">
          <cell r="B126">
            <v>0.43402777777777801</v>
          </cell>
          <cell r="C126">
            <v>12.5</v>
          </cell>
          <cell r="D126">
            <v>125</v>
          </cell>
          <cell r="M126">
            <v>125</v>
          </cell>
        </row>
        <row r="127">
          <cell r="B127">
            <v>0.4375</v>
          </cell>
          <cell r="C127">
            <v>12.6</v>
          </cell>
          <cell r="D127">
            <v>126</v>
          </cell>
          <cell r="M127">
            <v>126</v>
          </cell>
        </row>
        <row r="128">
          <cell r="B128">
            <v>0.44097222222222199</v>
          </cell>
          <cell r="C128">
            <v>12.7</v>
          </cell>
          <cell r="D128">
            <v>127</v>
          </cell>
          <cell r="M128">
            <v>127</v>
          </cell>
        </row>
        <row r="129">
          <cell r="B129">
            <v>0.44444444444444398</v>
          </cell>
          <cell r="C129">
            <v>12.8</v>
          </cell>
          <cell r="D129">
            <v>128</v>
          </cell>
          <cell r="M129">
            <v>128</v>
          </cell>
        </row>
        <row r="130">
          <cell r="B130">
            <v>0.44791666666666602</v>
          </cell>
          <cell r="C130">
            <v>12.9</v>
          </cell>
          <cell r="D130">
            <v>129</v>
          </cell>
          <cell r="M130">
            <v>129</v>
          </cell>
        </row>
        <row r="131">
          <cell r="B131">
            <v>0.45138888888888901</v>
          </cell>
          <cell r="C131">
            <v>13</v>
          </cell>
          <cell r="D131">
            <v>130</v>
          </cell>
          <cell r="M131">
            <v>130</v>
          </cell>
        </row>
        <row r="132">
          <cell r="B132">
            <v>0.45486111111111099</v>
          </cell>
          <cell r="C132">
            <v>13.1</v>
          </cell>
          <cell r="D132">
            <v>131</v>
          </cell>
          <cell r="M132">
            <v>131</v>
          </cell>
        </row>
        <row r="133">
          <cell r="B133">
            <v>0.45833333333333298</v>
          </cell>
          <cell r="C133">
            <v>13.2</v>
          </cell>
          <cell r="D133">
            <v>132</v>
          </cell>
          <cell r="M133">
            <v>132</v>
          </cell>
        </row>
        <row r="134">
          <cell r="B134">
            <v>0.46180555555555503</v>
          </cell>
          <cell r="C134">
            <v>13.3</v>
          </cell>
          <cell r="D134">
            <v>133</v>
          </cell>
          <cell r="M134">
            <v>133</v>
          </cell>
        </row>
        <row r="135">
          <cell r="B135">
            <v>0.46527777777777801</v>
          </cell>
          <cell r="C135">
            <v>13.4</v>
          </cell>
          <cell r="D135">
            <v>134</v>
          </cell>
          <cell r="M135">
            <v>134</v>
          </cell>
        </row>
        <row r="136">
          <cell r="B136">
            <v>0.46875</v>
          </cell>
          <cell r="C136">
            <v>13.5</v>
          </cell>
          <cell r="D136">
            <v>135</v>
          </cell>
          <cell r="M136">
            <v>135</v>
          </cell>
        </row>
        <row r="137">
          <cell r="B137">
            <v>0.47222222222222199</v>
          </cell>
          <cell r="C137">
            <v>13.6</v>
          </cell>
          <cell r="D137">
            <v>136</v>
          </cell>
          <cell r="M137">
            <v>136</v>
          </cell>
        </row>
        <row r="138">
          <cell r="B138">
            <v>0.47569444444444398</v>
          </cell>
          <cell r="C138">
            <v>13.7</v>
          </cell>
          <cell r="D138">
            <v>137</v>
          </cell>
          <cell r="M138">
            <v>137</v>
          </cell>
        </row>
        <row r="139">
          <cell r="B139">
            <v>0.47916666666666602</v>
          </cell>
          <cell r="C139">
            <v>13.8</v>
          </cell>
          <cell r="D139">
            <v>138</v>
          </cell>
          <cell r="M139">
            <v>138</v>
          </cell>
        </row>
        <row r="140">
          <cell r="B140">
            <v>0.48263888888888901</v>
          </cell>
          <cell r="C140">
            <v>13.9</v>
          </cell>
          <cell r="D140">
            <v>139</v>
          </cell>
          <cell r="M140">
            <v>139</v>
          </cell>
        </row>
        <row r="141">
          <cell r="B141">
            <v>0.48611111111111099</v>
          </cell>
          <cell r="C141">
            <v>14</v>
          </cell>
          <cell r="D141">
            <v>140</v>
          </cell>
          <cell r="M141">
            <v>140</v>
          </cell>
        </row>
        <row r="142">
          <cell r="B142">
            <v>0.48958333333333298</v>
          </cell>
          <cell r="C142">
            <v>14.1</v>
          </cell>
          <cell r="D142">
            <v>141</v>
          </cell>
          <cell r="M142">
            <v>141</v>
          </cell>
        </row>
        <row r="143">
          <cell r="B143">
            <v>0.49305555555555503</v>
          </cell>
          <cell r="C143">
            <v>14.2</v>
          </cell>
          <cell r="D143">
            <v>142</v>
          </cell>
          <cell r="M143">
            <v>142</v>
          </cell>
        </row>
        <row r="144">
          <cell r="B144">
            <v>0.49652777777777801</v>
          </cell>
          <cell r="C144">
            <v>14.3</v>
          </cell>
          <cell r="D144">
            <v>143</v>
          </cell>
          <cell r="M144">
            <v>143</v>
          </cell>
        </row>
        <row r="145">
          <cell r="B145">
            <v>0.5</v>
          </cell>
          <cell r="C145">
            <v>14.4</v>
          </cell>
          <cell r="D145">
            <v>144</v>
          </cell>
          <cell r="M145">
            <v>144</v>
          </cell>
        </row>
        <row r="146">
          <cell r="B146">
            <v>0.50347222222222199</v>
          </cell>
          <cell r="C146">
            <v>14.5</v>
          </cell>
          <cell r="D146">
            <v>145</v>
          </cell>
          <cell r="M146">
            <v>145</v>
          </cell>
        </row>
        <row r="147">
          <cell r="B147">
            <v>0.50694444444444398</v>
          </cell>
          <cell r="C147">
            <v>14.6</v>
          </cell>
          <cell r="D147">
            <v>146</v>
          </cell>
          <cell r="M147">
            <v>146</v>
          </cell>
        </row>
        <row r="148">
          <cell r="B148">
            <v>0.51041666666666596</v>
          </cell>
          <cell r="C148">
            <v>14.7</v>
          </cell>
          <cell r="D148">
            <v>147</v>
          </cell>
          <cell r="M148">
            <v>147</v>
          </cell>
        </row>
        <row r="149">
          <cell r="B149">
            <v>0.51388888888888895</v>
          </cell>
          <cell r="C149">
            <v>14.8</v>
          </cell>
          <cell r="D149">
            <v>148</v>
          </cell>
          <cell r="M149">
            <v>148</v>
          </cell>
        </row>
        <row r="150">
          <cell r="B150">
            <v>0.51736111111111105</v>
          </cell>
          <cell r="C150">
            <v>14.9</v>
          </cell>
          <cell r="D150">
            <v>149</v>
          </cell>
          <cell r="M150">
            <v>149</v>
          </cell>
        </row>
        <row r="151">
          <cell r="B151">
            <v>0.52083333333333304</v>
          </cell>
          <cell r="C151">
            <v>15</v>
          </cell>
          <cell r="D151">
            <v>150</v>
          </cell>
          <cell r="M151">
            <v>150</v>
          </cell>
        </row>
        <row r="152">
          <cell r="B152">
            <v>0.52430555555555503</v>
          </cell>
          <cell r="C152">
            <v>15.1</v>
          </cell>
          <cell r="D152">
            <v>151</v>
          </cell>
          <cell r="M152">
            <v>151</v>
          </cell>
        </row>
        <row r="153">
          <cell r="B153">
            <v>0.52777777777777801</v>
          </cell>
          <cell r="C153">
            <v>15.2</v>
          </cell>
          <cell r="D153">
            <v>152</v>
          </cell>
          <cell r="M153">
            <v>152</v>
          </cell>
        </row>
        <row r="154">
          <cell r="B154">
            <v>0.53125</v>
          </cell>
          <cell r="C154">
            <v>15.3</v>
          </cell>
          <cell r="D154">
            <v>153</v>
          </cell>
          <cell r="M154">
            <v>153</v>
          </cell>
        </row>
        <row r="155">
          <cell r="B155">
            <v>0.53472222222222199</v>
          </cell>
          <cell r="C155">
            <v>15.4</v>
          </cell>
          <cell r="D155">
            <v>154</v>
          </cell>
          <cell r="M155">
            <v>154</v>
          </cell>
        </row>
        <row r="156">
          <cell r="B156">
            <v>0.53819444444444398</v>
          </cell>
          <cell r="C156">
            <v>15.5</v>
          </cell>
          <cell r="D156">
            <v>155</v>
          </cell>
          <cell r="M156">
            <v>155</v>
          </cell>
        </row>
        <row r="157">
          <cell r="B157">
            <v>0.54166666666666596</v>
          </cell>
          <cell r="C157">
            <v>15.6</v>
          </cell>
          <cell r="D157">
            <v>156</v>
          </cell>
          <cell r="M157">
            <v>156</v>
          </cell>
        </row>
        <row r="158">
          <cell r="B158">
            <v>0.54513888888888895</v>
          </cell>
          <cell r="C158">
            <v>15.7</v>
          </cell>
          <cell r="D158">
            <v>157</v>
          </cell>
          <cell r="M158">
            <v>157</v>
          </cell>
        </row>
        <row r="159">
          <cell r="B159">
            <v>0.54861111111111105</v>
          </cell>
          <cell r="C159">
            <v>15.8</v>
          </cell>
          <cell r="D159">
            <v>158</v>
          </cell>
          <cell r="M159">
            <v>158</v>
          </cell>
        </row>
        <row r="160">
          <cell r="B160">
            <v>0.55208333333333304</v>
          </cell>
          <cell r="C160">
            <v>15.9</v>
          </cell>
          <cell r="D160">
            <v>159</v>
          </cell>
          <cell r="M160">
            <v>159</v>
          </cell>
        </row>
        <row r="161">
          <cell r="B161">
            <v>0.55555555555555503</v>
          </cell>
          <cell r="C161">
            <v>16</v>
          </cell>
          <cell r="D161">
            <v>160</v>
          </cell>
          <cell r="M161">
            <v>160</v>
          </cell>
        </row>
        <row r="162">
          <cell r="B162">
            <v>0.55902777777777801</v>
          </cell>
          <cell r="C162">
            <v>16.100000000000001</v>
          </cell>
          <cell r="D162">
            <v>161</v>
          </cell>
          <cell r="M162">
            <v>161</v>
          </cell>
        </row>
        <row r="163">
          <cell r="B163">
            <v>0.5625</v>
          </cell>
          <cell r="C163">
            <v>16.2</v>
          </cell>
          <cell r="D163">
            <v>162</v>
          </cell>
          <cell r="M163">
            <v>162</v>
          </cell>
        </row>
        <row r="164">
          <cell r="B164">
            <v>0.56597222222222199</v>
          </cell>
          <cell r="C164">
            <v>16.3</v>
          </cell>
          <cell r="D164">
            <v>163</v>
          </cell>
          <cell r="M164">
            <v>163</v>
          </cell>
        </row>
        <row r="165">
          <cell r="B165">
            <v>0.56944444444444398</v>
          </cell>
          <cell r="C165">
            <v>16.399999999999999</v>
          </cell>
          <cell r="D165">
            <v>164</v>
          </cell>
          <cell r="M165">
            <v>164</v>
          </cell>
        </row>
        <row r="166">
          <cell r="B166">
            <v>0.57291666666666596</v>
          </cell>
          <cell r="C166">
            <v>16.5</v>
          </cell>
          <cell r="D166">
            <v>165</v>
          </cell>
          <cell r="M166">
            <v>165</v>
          </cell>
        </row>
        <row r="167">
          <cell r="B167">
            <v>0.57638888888888895</v>
          </cell>
          <cell r="C167">
            <v>16.600000000000001</v>
          </cell>
          <cell r="D167">
            <v>166</v>
          </cell>
          <cell r="M167">
            <v>166</v>
          </cell>
        </row>
        <row r="168">
          <cell r="B168">
            <v>0.57986111111111105</v>
          </cell>
          <cell r="C168">
            <v>16.7</v>
          </cell>
          <cell r="D168">
            <v>167</v>
          </cell>
          <cell r="M168">
            <v>167</v>
          </cell>
        </row>
        <row r="169">
          <cell r="B169">
            <v>0.58333333333333304</v>
          </cell>
          <cell r="C169">
            <v>16.8</v>
          </cell>
          <cell r="D169">
            <v>168</v>
          </cell>
          <cell r="M169">
            <v>168</v>
          </cell>
        </row>
        <row r="170">
          <cell r="B170">
            <v>0.58680555555555503</v>
          </cell>
          <cell r="C170">
            <v>16.899999999999999</v>
          </cell>
          <cell r="D170">
            <v>169</v>
          </cell>
          <cell r="M170">
            <v>169</v>
          </cell>
        </row>
        <row r="171">
          <cell r="B171">
            <v>0.59027777777777701</v>
          </cell>
          <cell r="C171">
            <v>17</v>
          </cell>
          <cell r="D171">
            <v>170</v>
          </cell>
          <cell r="M171">
            <v>170</v>
          </cell>
        </row>
        <row r="172">
          <cell r="B172">
            <v>0.59375</v>
          </cell>
          <cell r="C172">
            <v>17.100000000000001</v>
          </cell>
          <cell r="D172">
            <v>171</v>
          </cell>
          <cell r="M172">
            <v>171</v>
          </cell>
        </row>
        <row r="173">
          <cell r="B173">
            <v>0.59722222222222199</v>
          </cell>
          <cell r="C173">
            <v>17.2</v>
          </cell>
          <cell r="D173">
            <v>172</v>
          </cell>
          <cell r="M173">
            <v>172</v>
          </cell>
        </row>
        <row r="174">
          <cell r="B174">
            <v>0.60069444444444398</v>
          </cell>
          <cell r="C174">
            <v>17.3</v>
          </cell>
          <cell r="D174">
            <v>173</v>
          </cell>
          <cell r="M174">
            <v>173</v>
          </cell>
        </row>
        <row r="175">
          <cell r="B175">
            <v>0.60416666666666596</v>
          </cell>
          <cell r="C175">
            <v>17.399999999999999</v>
          </cell>
          <cell r="D175">
            <v>174</v>
          </cell>
          <cell r="M175">
            <v>174</v>
          </cell>
        </row>
        <row r="176">
          <cell r="B176">
            <v>0.60763888888888895</v>
          </cell>
          <cell r="C176">
            <v>17.5</v>
          </cell>
          <cell r="D176">
            <v>175</v>
          </cell>
          <cell r="M176">
            <v>175</v>
          </cell>
        </row>
        <row r="177">
          <cell r="B177">
            <v>0.61111111111111105</v>
          </cell>
          <cell r="C177">
            <v>17.600000000000001</v>
          </cell>
          <cell r="D177">
            <v>176</v>
          </cell>
          <cell r="M177">
            <v>176</v>
          </cell>
        </row>
        <row r="178">
          <cell r="B178">
            <v>0.61458333333333304</v>
          </cell>
          <cell r="C178">
            <v>17.7</v>
          </cell>
          <cell r="D178">
            <v>177</v>
          </cell>
          <cell r="M178">
            <v>177</v>
          </cell>
        </row>
        <row r="179">
          <cell r="B179">
            <v>0.61805555555555503</v>
          </cell>
          <cell r="C179">
            <v>17.8</v>
          </cell>
          <cell r="D179">
            <v>178</v>
          </cell>
          <cell r="M179">
            <v>178</v>
          </cell>
        </row>
        <row r="180">
          <cell r="B180">
            <v>0.62152777777777701</v>
          </cell>
          <cell r="C180">
            <v>17.899999999999999</v>
          </cell>
          <cell r="D180">
            <v>179</v>
          </cell>
          <cell r="M180">
            <v>179</v>
          </cell>
        </row>
        <row r="181">
          <cell r="B181">
            <v>0.625</v>
          </cell>
          <cell r="C181">
            <v>18</v>
          </cell>
          <cell r="D181">
            <v>180</v>
          </cell>
          <cell r="M181">
            <v>180</v>
          </cell>
        </row>
        <row r="182">
          <cell r="B182">
            <v>0.62847222222222199</v>
          </cell>
          <cell r="C182">
            <v>18.100000000000001</v>
          </cell>
          <cell r="D182">
            <v>181</v>
          </cell>
          <cell r="M182">
            <v>181</v>
          </cell>
        </row>
        <row r="183">
          <cell r="B183">
            <v>0.63194444444444398</v>
          </cell>
          <cell r="C183">
            <v>18.2</v>
          </cell>
          <cell r="D183">
            <v>182</v>
          </cell>
          <cell r="M183">
            <v>182</v>
          </cell>
        </row>
        <row r="184">
          <cell r="B184">
            <v>0.63541666666666596</v>
          </cell>
          <cell r="C184">
            <v>18.3</v>
          </cell>
          <cell r="D184">
            <v>183</v>
          </cell>
          <cell r="M184">
            <v>183</v>
          </cell>
        </row>
        <row r="185">
          <cell r="B185">
            <v>0.63888888888888895</v>
          </cell>
          <cell r="C185">
            <v>18.399999999999999</v>
          </cell>
          <cell r="D185">
            <v>184</v>
          </cell>
          <cell r="M185">
            <v>184</v>
          </cell>
        </row>
        <row r="186">
          <cell r="B186">
            <v>0.64236111111111105</v>
          </cell>
          <cell r="C186">
            <v>18.5</v>
          </cell>
          <cell r="D186">
            <v>185</v>
          </cell>
          <cell r="M186">
            <v>185</v>
          </cell>
        </row>
        <row r="187">
          <cell r="B187">
            <v>0.64583333333333304</v>
          </cell>
          <cell r="C187">
            <v>18.600000000000001</v>
          </cell>
          <cell r="D187">
            <v>186</v>
          </cell>
          <cell r="M187">
            <v>186</v>
          </cell>
        </row>
        <row r="188">
          <cell r="B188">
            <v>0.64930555555555503</v>
          </cell>
          <cell r="C188">
            <v>18.7</v>
          </cell>
          <cell r="D188">
            <v>187</v>
          </cell>
          <cell r="M188">
            <v>187</v>
          </cell>
        </row>
        <row r="189">
          <cell r="B189">
            <v>0.65277777777777701</v>
          </cell>
          <cell r="C189">
            <v>18.8</v>
          </cell>
          <cell r="D189">
            <v>188</v>
          </cell>
          <cell r="M189">
            <v>188</v>
          </cell>
        </row>
        <row r="190">
          <cell r="B190">
            <v>0.65625</v>
          </cell>
          <cell r="C190">
            <v>18.899999999999999</v>
          </cell>
          <cell r="D190">
            <v>189</v>
          </cell>
          <cell r="M190">
            <v>189</v>
          </cell>
        </row>
        <row r="191">
          <cell r="B191">
            <v>0.65972222222222199</v>
          </cell>
          <cell r="C191">
            <v>19</v>
          </cell>
          <cell r="D191">
            <v>190</v>
          </cell>
          <cell r="M191">
            <v>190</v>
          </cell>
        </row>
        <row r="192">
          <cell r="B192">
            <v>0.66319444444444398</v>
          </cell>
          <cell r="C192">
            <v>19.100000000000001</v>
          </cell>
          <cell r="D192">
            <v>191</v>
          </cell>
          <cell r="M192">
            <v>191</v>
          </cell>
        </row>
        <row r="193">
          <cell r="B193">
            <v>0.66666666666666596</v>
          </cell>
          <cell r="C193">
            <v>19.2</v>
          </cell>
          <cell r="D193">
            <v>192</v>
          </cell>
          <cell r="M193">
            <v>192</v>
          </cell>
        </row>
        <row r="194">
          <cell r="B194">
            <v>0.67013888888888895</v>
          </cell>
          <cell r="C194">
            <v>19.3</v>
          </cell>
          <cell r="D194">
            <v>193</v>
          </cell>
          <cell r="M194">
            <v>193</v>
          </cell>
        </row>
        <row r="195">
          <cell r="B195">
            <v>0.67361111111111105</v>
          </cell>
          <cell r="C195">
            <v>19.399999999999999</v>
          </cell>
          <cell r="D195">
            <v>194</v>
          </cell>
          <cell r="M195">
            <v>194</v>
          </cell>
        </row>
        <row r="196">
          <cell r="B196">
            <v>0.67708333333333304</v>
          </cell>
          <cell r="C196">
            <v>19.5</v>
          </cell>
          <cell r="D196">
            <v>195</v>
          </cell>
          <cell r="M196">
            <v>195</v>
          </cell>
        </row>
        <row r="197">
          <cell r="B197">
            <v>0.68055555555555503</v>
          </cell>
          <cell r="C197">
            <v>19.600000000000001</v>
          </cell>
          <cell r="D197">
            <v>196</v>
          </cell>
          <cell r="M197">
            <v>196</v>
          </cell>
        </row>
        <row r="198">
          <cell r="B198">
            <v>0.68402777777777701</v>
          </cell>
          <cell r="C198">
            <v>19.7</v>
          </cell>
          <cell r="D198">
            <v>197</v>
          </cell>
          <cell r="M198">
            <v>197</v>
          </cell>
        </row>
        <row r="199">
          <cell r="B199">
            <v>0.6875</v>
          </cell>
          <cell r="C199">
            <v>19.8</v>
          </cell>
          <cell r="D199">
            <v>198</v>
          </cell>
          <cell r="M199">
            <v>198</v>
          </cell>
        </row>
        <row r="200">
          <cell r="B200">
            <v>0.69097222222222199</v>
          </cell>
          <cell r="C200">
            <v>19.899999999999999</v>
          </cell>
          <cell r="D200">
            <v>199</v>
          </cell>
          <cell r="M200">
            <v>199</v>
          </cell>
        </row>
        <row r="201">
          <cell r="B201">
            <v>0.69444444444444398</v>
          </cell>
          <cell r="C201">
            <v>20</v>
          </cell>
          <cell r="D201">
            <v>200</v>
          </cell>
          <cell r="M201">
            <v>200</v>
          </cell>
        </row>
        <row r="202">
          <cell r="B202">
            <v>0.69791666666666596</v>
          </cell>
          <cell r="C202">
            <v>20.100000000000001</v>
          </cell>
          <cell r="D202">
            <v>201</v>
          </cell>
          <cell r="M202">
            <v>201</v>
          </cell>
        </row>
        <row r="203">
          <cell r="B203">
            <v>0.70138888888888895</v>
          </cell>
          <cell r="C203">
            <v>20.2</v>
          </cell>
          <cell r="D203">
            <v>202</v>
          </cell>
          <cell r="M203">
            <v>202</v>
          </cell>
        </row>
        <row r="204">
          <cell r="B204">
            <v>0.70486111111111105</v>
          </cell>
          <cell r="C204">
            <v>20.3</v>
          </cell>
          <cell r="D204">
            <v>203</v>
          </cell>
          <cell r="M204">
            <v>203</v>
          </cell>
        </row>
        <row r="205">
          <cell r="B205">
            <v>0.70833333333333304</v>
          </cell>
          <cell r="C205">
            <v>20.399999999999999</v>
          </cell>
          <cell r="D205">
            <v>204</v>
          </cell>
          <cell r="M205">
            <v>204</v>
          </cell>
        </row>
        <row r="206">
          <cell r="B206">
            <v>0.71180555555555503</v>
          </cell>
          <cell r="C206">
            <v>20.5</v>
          </cell>
          <cell r="D206">
            <v>205</v>
          </cell>
          <cell r="M206">
            <v>205</v>
          </cell>
        </row>
        <row r="207">
          <cell r="B207">
            <v>0.71527777777777701</v>
          </cell>
          <cell r="C207">
            <v>20.6</v>
          </cell>
          <cell r="D207">
            <v>206</v>
          </cell>
          <cell r="M207">
            <v>206</v>
          </cell>
        </row>
        <row r="208">
          <cell r="B208">
            <v>0.71875</v>
          </cell>
          <cell r="C208">
            <v>20.7</v>
          </cell>
          <cell r="D208">
            <v>207</v>
          </cell>
          <cell r="M208">
            <v>207</v>
          </cell>
        </row>
        <row r="209">
          <cell r="B209">
            <v>0.72222222222222199</v>
          </cell>
          <cell r="C209">
            <v>20.8</v>
          </cell>
          <cell r="D209">
            <v>208</v>
          </cell>
          <cell r="M209">
            <v>208</v>
          </cell>
        </row>
        <row r="210">
          <cell r="B210">
            <v>0.72569444444444398</v>
          </cell>
          <cell r="C210">
            <v>20.9</v>
          </cell>
          <cell r="D210">
            <v>209</v>
          </cell>
          <cell r="M210">
            <v>209</v>
          </cell>
        </row>
        <row r="211">
          <cell r="B211">
            <v>0.72916666666666596</v>
          </cell>
          <cell r="C211">
            <v>21</v>
          </cell>
          <cell r="D211">
            <v>210</v>
          </cell>
          <cell r="M211">
            <v>210</v>
          </cell>
        </row>
        <row r="212">
          <cell r="B212">
            <v>0.73263888888888895</v>
          </cell>
          <cell r="C212">
            <v>21.1</v>
          </cell>
          <cell r="D212">
            <v>211</v>
          </cell>
          <cell r="M212">
            <v>211</v>
          </cell>
        </row>
        <row r="213">
          <cell r="B213">
            <v>0.73611111111111105</v>
          </cell>
          <cell r="C213">
            <v>21.2</v>
          </cell>
          <cell r="D213">
            <v>212</v>
          </cell>
          <cell r="M213">
            <v>212</v>
          </cell>
        </row>
        <row r="214">
          <cell r="B214">
            <v>0.73958333333333304</v>
          </cell>
          <cell r="C214">
            <v>21.3</v>
          </cell>
          <cell r="D214">
            <v>213</v>
          </cell>
          <cell r="M214">
            <v>213</v>
          </cell>
        </row>
        <row r="215">
          <cell r="B215">
            <v>0.74305555555555503</v>
          </cell>
          <cell r="C215">
            <v>21.4</v>
          </cell>
          <cell r="D215">
            <v>214</v>
          </cell>
          <cell r="M215">
            <v>214</v>
          </cell>
        </row>
        <row r="216">
          <cell r="B216">
            <v>0.74652777777777701</v>
          </cell>
          <cell r="C216">
            <v>21.5</v>
          </cell>
          <cell r="D216">
            <v>215</v>
          </cell>
          <cell r="M216">
            <v>215</v>
          </cell>
        </row>
        <row r="217">
          <cell r="B217">
            <v>0.75</v>
          </cell>
          <cell r="C217">
            <v>21.6</v>
          </cell>
          <cell r="D217">
            <v>216</v>
          </cell>
          <cell r="M217">
            <v>216</v>
          </cell>
        </row>
        <row r="218">
          <cell r="B218">
            <v>0.75347222222222199</v>
          </cell>
          <cell r="C218">
            <v>21.7</v>
          </cell>
          <cell r="D218">
            <v>217</v>
          </cell>
          <cell r="M218">
            <v>217</v>
          </cell>
        </row>
        <row r="219">
          <cell r="B219">
            <v>0.75694444444444398</v>
          </cell>
          <cell r="C219">
            <v>21.8</v>
          </cell>
          <cell r="D219">
            <v>218</v>
          </cell>
          <cell r="M219">
            <v>218</v>
          </cell>
        </row>
        <row r="220">
          <cell r="B220">
            <v>0.76041666666666596</v>
          </cell>
          <cell r="C220">
            <v>21.9</v>
          </cell>
          <cell r="D220">
            <v>219</v>
          </cell>
          <cell r="M220">
            <v>219</v>
          </cell>
        </row>
        <row r="221">
          <cell r="B221">
            <v>0.76388888888888895</v>
          </cell>
          <cell r="C221">
            <v>22</v>
          </cell>
          <cell r="D221">
            <v>220</v>
          </cell>
          <cell r="M221">
            <v>220</v>
          </cell>
        </row>
        <row r="222">
          <cell r="B222">
            <v>0.76736111111111105</v>
          </cell>
          <cell r="C222">
            <v>22.1</v>
          </cell>
          <cell r="D222">
            <v>221</v>
          </cell>
          <cell r="M222">
            <v>221</v>
          </cell>
        </row>
        <row r="223">
          <cell r="B223">
            <v>0.77083333333333304</v>
          </cell>
          <cell r="C223">
            <v>22.2</v>
          </cell>
          <cell r="D223">
            <v>222</v>
          </cell>
          <cell r="M223">
            <v>222</v>
          </cell>
        </row>
        <row r="224">
          <cell r="B224">
            <v>0.77430555555555503</v>
          </cell>
          <cell r="C224">
            <v>22.3</v>
          </cell>
          <cell r="D224">
            <v>223</v>
          </cell>
          <cell r="M224">
            <v>223</v>
          </cell>
        </row>
        <row r="225">
          <cell r="B225">
            <v>0.77777777777777701</v>
          </cell>
          <cell r="C225">
            <v>22.4</v>
          </cell>
          <cell r="D225">
            <v>224</v>
          </cell>
          <cell r="M225">
            <v>224</v>
          </cell>
        </row>
        <row r="226">
          <cell r="B226">
            <v>0.78125</v>
          </cell>
          <cell r="C226">
            <v>22.5</v>
          </cell>
          <cell r="D226">
            <v>225</v>
          </cell>
          <cell r="M226">
            <v>225</v>
          </cell>
        </row>
        <row r="227">
          <cell r="B227">
            <v>0.78472222222222199</v>
          </cell>
          <cell r="C227">
            <v>22.6</v>
          </cell>
          <cell r="D227">
            <v>226</v>
          </cell>
          <cell r="M227">
            <v>226</v>
          </cell>
        </row>
        <row r="228">
          <cell r="B228">
            <v>0.78819444444444398</v>
          </cell>
          <cell r="C228">
            <v>22.7</v>
          </cell>
          <cell r="D228">
            <v>227</v>
          </cell>
          <cell r="M228">
            <v>227</v>
          </cell>
        </row>
        <row r="229">
          <cell r="B229">
            <v>0.79166666666666596</v>
          </cell>
          <cell r="C229">
            <v>22.8</v>
          </cell>
          <cell r="D229">
            <v>228</v>
          </cell>
          <cell r="M229">
            <v>228</v>
          </cell>
        </row>
        <row r="230">
          <cell r="B230">
            <v>0.79513888888888895</v>
          </cell>
          <cell r="C230">
            <v>22.9</v>
          </cell>
          <cell r="D230">
            <v>229</v>
          </cell>
          <cell r="M230">
            <v>229</v>
          </cell>
        </row>
        <row r="231">
          <cell r="B231">
            <v>0.79861111111111105</v>
          </cell>
          <cell r="C231">
            <v>23</v>
          </cell>
          <cell r="D231">
            <v>230</v>
          </cell>
          <cell r="M231">
            <v>230</v>
          </cell>
        </row>
        <row r="232">
          <cell r="B232">
            <v>0.80208333333333304</v>
          </cell>
          <cell r="C232">
            <v>23.1</v>
          </cell>
          <cell r="D232">
            <v>231</v>
          </cell>
          <cell r="M232">
            <v>231</v>
          </cell>
        </row>
        <row r="233">
          <cell r="B233">
            <v>0.80555555555555503</v>
          </cell>
          <cell r="C233">
            <v>23.2</v>
          </cell>
          <cell r="D233">
            <v>232</v>
          </cell>
          <cell r="M233">
            <v>232</v>
          </cell>
        </row>
        <row r="234">
          <cell r="B234">
            <v>0.80902777777777701</v>
          </cell>
          <cell r="C234">
            <v>23.3</v>
          </cell>
          <cell r="D234">
            <v>233</v>
          </cell>
          <cell r="M234">
            <v>233</v>
          </cell>
        </row>
        <row r="235">
          <cell r="B235">
            <v>0.8125</v>
          </cell>
          <cell r="C235">
            <v>23.4</v>
          </cell>
          <cell r="D235">
            <v>234</v>
          </cell>
          <cell r="M235">
            <v>234</v>
          </cell>
        </row>
        <row r="236">
          <cell r="B236">
            <v>0.81597222222222199</v>
          </cell>
          <cell r="C236">
            <v>23.5</v>
          </cell>
          <cell r="D236">
            <v>235</v>
          </cell>
          <cell r="M236">
            <v>235</v>
          </cell>
        </row>
        <row r="237">
          <cell r="B237">
            <v>0.81944444444444398</v>
          </cell>
          <cell r="C237">
            <v>23.6</v>
          </cell>
          <cell r="D237">
            <v>236</v>
          </cell>
          <cell r="M237">
            <v>236</v>
          </cell>
        </row>
        <row r="238">
          <cell r="B238">
            <v>0.82291666666666596</v>
          </cell>
          <cell r="C238">
            <v>23.7</v>
          </cell>
          <cell r="D238">
            <v>237</v>
          </cell>
          <cell r="M238">
            <v>237</v>
          </cell>
        </row>
        <row r="239">
          <cell r="B239">
            <v>0.82638888888888895</v>
          </cell>
          <cell r="C239">
            <v>23.8</v>
          </cell>
          <cell r="D239">
            <v>238</v>
          </cell>
          <cell r="M239">
            <v>238</v>
          </cell>
        </row>
        <row r="240">
          <cell r="B240">
            <v>0.82986111111111105</v>
          </cell>
          <cell r="C240">
            <v>23.9</v>
          </cell>
          <cell r="D240">
            <v>239</v>
          </cell>
          <cell r="M240">
            <v>239</v>
          </cell>
        </row>
        <row r="241">
          <cell r="B241">
            <v>0.83333333333333304</v>
          </cell>
          <cell r="C241">
            <v>24</v>
          </cell>
          <cell r="D241">
            <v>240</v>
          </cell>
          <cell r="M241">
            <v>240</v>
          </cell>
        </row>
        <row r="242">
          <cell r="B242">
            <v>0.83680555555555503</v>
          </cell>
          <cell r="C242">
            <v>24.1</v>
          </cell>
          <cell r="D242">
            <v>241</v>
          </cell>
          <cell r="M242">
            <v>241</v>
          </cell>
        </row>
        <row r="243">
          <cell r="B243">
            <v>0.84027777777777701</v>
          </cell>
          <cell r="C243">
            <v>24.2</v>
          </cell>
          <cell r="D243">
            <v>242</v>
          </cell>
          <cell r="M243">
            <v>242</v>
          </cell>
        </row>
        <row r="244">
          <cell r="B244">
            <v>0.84375</v>
          </cell>
          <cell r="C244">
            <v>24.3</v>
          </cell>
          <cell r="D244">
            <v>243</v>
          </cell>
          <cell r="M244">
            <v>243</v>
          </cell>
        </row>
        <row r="245">
          <cell r="B245">
            <v>0.84722222222222199</v>
          </cell>
          <cell r="C245">
            <v>24.4</v>
          </cell>
          <cell r="D245">
            <v>244</v>
          </cell>
          <cell r="M245">
            <v>244</v>
          </cell>
        </row>
        <row r="246">
          <cell r="B246">
            <v>0.85069444444444398</v>
          </cell>
          <cell r="C246">
            <v>24.5</v>
          </cell>
          <cell r="D246">
            <v>245</v>
          </cell>
          <cell r="M246">
            <v>245</v>
          </cell>
        </row>
        <row r="247">
          <cell r="B247">
            <v>0.85416666666666596</v>
          </cell>
          <cell r="C247">
            <v>24.6</v>
          </cell>
          <cell r="D247">
            <v>246</v>
          </cell>
          <cell r="M247">
            <v>246</v>
          </cell>
        </row>
        <row r="248">
          <cell r="B248">
            <v>0.85763888888888895</v>
          </cell>
          <cell r="C248">
            <v>24.7</v>
          </cell>
          <cell r="D248">
            <v>247</v>
          </cell>
          <cell r="M248">
            <v>247</v>
          </cell>
        </row>
        <row r="249">
          <cell r="B249">
            <v>0.86111111111111105</v>
          </cell>
          <cell r="C249">
            <v>24.8</v>
          </cell>
          <cell r="D249">
            <v>248</v>
          </cell>
          <cell r="M249">
            <v>248</v>
          </cell>
        </row>
        <row r="250">
          <cell r="B250">
            <v>0.86458333333333304</v>
          </cell>
          <cell r="C250">
            <v>24.9</v>
          </cell>
          <cell r="D250">
            <v>249</v>
          </cell>
          <cell r="M250">
            <v>249</v>
          </cell>
        </row>
        <row r="251">
          <cell r="B251">
            <v>0.86805555555555503</v>
          </cell>
          <cell r="C251">
            <v>25</v>
          </cell>
          <cell r="D251">
            <v>250</v>
          </cell>
          <cell r="M251">
            <v>250</v>
          </cell>
        </row>
        <row r="252">
          <cell r="B252">
            <v>0.87152777777777701</v>
          </cell>
          <cell r="D252">
            <v>251</v>
          </cell>
          <cell r="M252">
            <v>251</v>
          </cell>
        </row>
        <row r="253">
          <cell r="B253">
            <v>0.875</v>
          </cell>
          <cell r="D253">
            <v>252</v>
          </cell>
          <cell r="M253">
            <v>252</v>
          </cell>
        </row>
        <row r="254">
          <cell r="B254">
            <v>0.87847222222222199</v>
          </cell>
          <cell r="D254">
            <v>253</v>
          </cell>
          <cell r="M254">
            <v>253</v>
          </cell>
        </row>
        <row r="255">
          <cell r="B255">
            <v>0.88194444444444398</v>
          </cell>
          <cell r="D255">
            <v>254</v>
          </cell>
          <cell r="M255">
            <v>254</v>
          </cell>
        </row>
        <row r="256">
          <cell r="B256">
            <v>0.88541666666666596</v>
          </cell>
          <cell r="D256">
            <v>255</v>
          </cell>
          <cell r="M256">
            <v>255</v>
          </cell>
        </row>
        <row r="257">
          <cell r="B257">
            <v>0.88888888888888895</v>
          </cell>
          <cell r="D257">
            <v>256</v>
          </cell>
          <cell r="M257">
            <v>256</v>
          </cell>
        </row>
        <row r="258">
          <cell r="B258">
            <v>0.89236111111111105</v>
          </cell>
          <cell r="D258">
            <v>257</v>
          </cell>
          <cell r="M258">
            <v>257</v>
          </cell>
        </row>
        <row r="259">
          <cell r="B259">
            <v>0.89583333333333304</v>
          </cell>
          <cell r="D259">
            <v>258</v>
          </cell>
          <cell r="M259">
            <v>258</v>
          </cell>
        </row>
        <row r="260">
          <cell r="B260">
            <v>0.89930555555555503</v>
          </cell>
          <cell r="D260">
            <v>259</v>
          </cell>
          <cell r="M260">
            <v>259</v>
          </cell>
        </row>
        <row r="261">
          <cell r="B261">
            <v>0.90277777777777701</v>
          </cell>
          <cell r="D261">
            <v>260</v>
          </cell>
          <cell r="M261">
            <v>260</v>
          </cell>
        </row>
        <row r="262">
          <cell r="B262">
            <v>0.90625</v>
          </cell>
          <cell r="D262">
            <v>261</v>
          </cell>
          <cell r="M262">
            <v>261</v>
          </cell>
        </row>
        <row r="263">
          <cell r="B263">
            <v>0.90972222222222199</v>
          </cell>
          <cell r="D263">
            <v>262</v>
          </cell>
          <cell r="M263">
            <v>262</v>
          </cell>
        </row>
        <row r="264">
          <cell r="B264">
            <v>0.91319444444444398</v>
          </cell>
          <cell r="D264">
            <v>263</v>
          </cell>
          <cell r="M264">
            <v>263</v>
          </cell>
        </row>
        <row r="265">
          <cell r="B265">
            <v>0.91666666666666596</v>
          </cell>
          <cell r="D265">
            <v>264</v>
          </cell>
          <cell r="M265">
            <v>264</v>
          </cell>
        </row>
        <row r="266">
          <cell r="B266">
            <v>0.92013888888888895</v>
          </cell>
          <cell r="D266">
            <v>265</v>
          </cell>
          <cell r="M266">
            <v>265</v>
          </cell>
        </row>
        <row r="267">
          <cell r="B267">
            <v>0.92361111111111105</v>
          </cell>
          <cell r="D267">
            <v>266</v>
          </cell>
          <cell r="M267">
            <v>266</v>
          </cell>
        </row>
        <row r="268">
          <cell r="B268">
            <v>0.92708333333333304</v>
          </cell>
          <cell r="D268">
            <v>267</v>
          </cell>
          <cell r="M268">
            <v>267</v>
          </cell>
        </row>
        <row r="269">
          <cell r="B269">
            <v>0.93055555555555503</v>
          </cell>
          <cell r="D269">
            <v>268</v>
          </cell>
          <cell r="M269">
            <v>268</v>
          </cell>
        </row>
        <row r="270">
          <cell r="B270">
            <v>0.93402777777777701</v>
          </cell>
          <cell r="D270">
            <v>269</v>
          </cell>
          <cell r="M270">
            <v>269</v>
          </cell>
        </row>
        <row r="271">
          <cell r="B271">
            <v>0.9375</v>
          </cell>
          <cell r="D271">
            <v>270</v>
          </cell>
          <cell r="M271">
            <v>270</v>
          </cell>
        </row>
        <row r="272">
          <cell r="B272">
            <v>0.94097222222222199</v>
          </cell>
          <cell r="D272">
            <v>271</v>
          </cell>
          <cell r="M272">
            <v>271</v>
          </cell>
        </row>
        <row r="273">
          <cell r="B273">
            <v>0.94444444444444398</v>
          </cell>
          <cell r="D273">
            <v>272</v>
          </cell>
          <cell r="M273">
            <v>272</v>
          </cell>
        </row>
        <row r="274">
          <cell r="B274">
            <v>0.94791666666666596</v>
          </cell>
          <cell r="D274">
            <v>273</v>
          </cell>
          <cell r="M274">
            <v>273</v>
          </cell>
        </row>
        <row r="275">
          <cell r="B275">
            <v>0.95138888888888895</v>
          </cell>
          <cell r="D275">
            <v>274</v>
          </cell>
          <cell r="M275">
            <v>274</v>
          </cell>
        </row>
        <row r="276">
          <cell r="B276">
            <v>0.95486111111111105</v>
          </cell>
          <cell r="D276">
            <v>275</v>
          </cell>
          <cell r="M276">
            <v>275</v>
          </cell>
        </row>
        <row r="277">
          <cell r="B277">
            <v>0.95833333333333304</v>
          </cell>
          <cell r="D277">
            <v>276</v>
          </cell>
          <cell r="M277">
            <v>276</v>
          </cell>
        </row>
        <row r="278">
          <cell r="B278">
            <v>0.96180555555555503</v>
          </cell>
          <cell r="D278">
            <v>277</v>
          </cell>
          <cell r="M278">
            <v>277</v>
          </cell>
        </row>
        <row r="279">
          <cell r="B279">
            <v>0.96527777777777701</v>
          </cell>
          <cell r="D279">
            <v>278</v>
          </cell>
          <cell r="M279">
            <v>278</v>
          </cell>
        </row>
        <row r="280">
          <cell r="B280">
            <v>0.96875</v>
          </cell>
          <cell r="D280">
            <v>279</v>
          </cell>
          <cell r="M280">
            <v>279</v>
          </cell>
        </row>
        <row r="281">
          <cell r="B281">
            <v>0.97222222222222199</v>
          </cell>
          <cell r="D281">
            <v>280</v>
          </cell>
          <cell r="M281">
            <v>280</v>
          </cell>
        </row>
        <row r="282">
          <cell r="B282">
            <v>0.97569444444444398</v>
          </cell>
          <cell r="D282">
            <v>281</v>
          </cell>
          <cell r="M282">
            <v>281</v>
          </cell>
        </row>
        <row r="283">
          <cell r="B283">
            <v>0.97916666666666596</v>
          </cell>
          <cell r="D283">
            <v>282</v>
          </cell>
          <cell r="M283">
            <v>282</v>
          </cell>
        </row>
        <row r="284">
          <cell r="B284">
            <v>0.98263888888888895</v>
          </cell>
          <cell r="D284">
            <v>283</v>
          </cell>
          <cell r="M284">
            <v>283</v>
          </cell>
        </row>
        <row r="285">
          <cell r="B285">
            <v>0.98611111111111105</v>
          </cell>
          <cell r="D285">
            <v>284</v>
          </cell>
          <cell r="M285">
            <v>284</v>
          </cell>
        </row>
        <row r="286">
          <cell r="B286">
            <v>0.98958333333333304</v>
          </cell>
          <cell r="D286">
            <v>285</v>
          </cell>
          <cell r="M286">
            <v>285</v>
          </cell>
        </row>
        <row r="287">
          <cell r="B287">
            <v>0.99305555555555503</v>
          </cell>
          <cell r="D287">
            <v>286</v>
          </cell>
          <cell r="M287">
            <v>286</v>
          </cell>
        </row>
        <row r="288">
          <cell r="B288">
            <v>0.99652777777777701</v>
          </cell>
          <cell r="D288">
            <v>287</v>
          </cell>
          <cell r="M288">
            <v>287</v>
          </cell>
        </row>
        <row r="289">
          <cell r="D289">
            <v>288</v>
          </cell>
          <cell r="M289">
            <v>288</v>
          </cell>
        </row>
        <row r="290">
          <cell r="D290">
            <v>289</v>
          </cell>
          <cell r="M290">
            <v>289</v>
          </cell>
        </row>
        <row r="291">
          <cell r="D291">
            <v>290</v>
          </cell>
          <cell r="M291">
            <v>290</v>
          </cell>
        </row>
        <row r="292">
          <cell r="D292">
            <v>291</v>
          </cell>
          <cell r="M292">
            <v>291</v>
          </cell>
        </row>
        <row r="293">
          <cell r="D293">
            <v>292</v>
          </cell>
          <cell r="M293">
            <v>292</v>
          </cell>
        </row>
        <row r="294">
          <cell r="D294">
            <v>293</v>
          </cell>
          <cell r="M294">
            <v>293</v>
          </cell>
        </row>
        <row r="295">
          <cell r="D295">
            <v>294</v>
          </cell>
          <cell r="M295">
            <v>294</v>
          </cell>
        </row>
        <row r="296">
          <cell r="D296">
            <v>295</v>
          </cell>
          <cell r="M296">
            <v>295</v>
          </cell>
        </row>
        <row r="297">
          <cell r="D297">
            <v>296</v>
          </cell>
          <cell r="M297">
            <v>296</v>
          </cell>
        </row>
        <row r="298">
          <cell r="D298">
            <v>297</v>
          </cell>
          <cell r="M298">
            <v>297</v>
          </cell>
        </row>
        <row r="299">
          <cell r="D299">
            <v>298</v>
          </cell>
          <cell r="M299">
            <v>298</v>
          </cell>
        </row>
        <row r="300">
          <cell r="D300">
            <v>299</v>
          </cell>
          <cell r="M300">
            <v>299</v>
          </cell>
        </row>
        <row r="301">
          <cell r="D301">
            <v>300</v>
          </cell>
          <cell r="M301">
            <v>300</v>
          </cell>
        </row>
        <row r="302">
          <cell r="M302">
            <v>301</v>
          </cell>
        </row>
        <row r="303">
          <cell r="M303">
            <v>302</v>
          </cell>
        </row>
        <row r="304">
          <cell r="M304">
            <v>303</v>
          </cell>
        </row>
        <row r="305">
          <cell r="M305">
            <v>304</v>
          </cell>
        </row>
        <row r="306">
          <cell r="M306">
            <v>305</v>
          </cell>
        </row>
        <row r="307">
          <cell r="M307">
            <v>306</v>
          </cell>
        </row>
        <row r="308">
          <cell r="M308">
            <v>307</v>
          </cell>
        </row>
        <row r="309">
          <cell r="M309">
            <v>308</v>
          </cell>
        </row>
        <row r="310">
          <cell r="M310">
            <v>309</v>
          </cell>
        </row>
        <row r="311">
          <cell r="M311">
            <v>310</v>
          </cell>
        </row>
        <row r="312">
          <cell r="M312">
            <v>311</v>
          </cell>
        </row>
        <row r="313">
          <cell r="M313">
            <v>312</v>
          </cell>
        </row>
        <row r="314">
          <cell r="M314">
            <v>313</v>
          </cell>
        </row>
        <row r="315">
          <cell r="M315">
            <v>314</v>
          </cell>
        </row>
        <row r="316">
          <cell r="M316">
            <v>315</v>
          </cell>
        </row>
        <row r="317">
          <cell r="M317">
            <v>316</v>
          </cell>
        </row>
        <row r="318">
          <cell r="M318">
            <v>317</v>
          </cell>
        </row>
        <row r="319">
          <cell r="M319">
            <v>318</v>
          </cell>
        </row>
        <row r="320">
          <cell r="M320">
            <v>319</v>
          </cell>
        </row>
        <row r="321">
          <cell r="M321">
            <v>320</v>
          </cell>
        </row>
        <row r="322">
          <cell r="M322">
            <v>321</v>
          </cell>
        </row>
        <row r="323">
          <cell r="M323">
            <v>322</v>
          </cell>
        </row>
        <row r="324">
          <cell r="M324">
            <v>323</v>
          </cell>
        </row>
        <row r="325">
          <cell r="M325">
            <v>324</v>
          </cell>
        </row>
        <row r="326">
          <cell r="M326">
            <v>325</v>
          </cell>
        </row>
        <row r="327">
          <cell r="M327">
            <v>326</v>
          </cell>
        </row>
        <row r="328">
          <cell r="M328">
            <v>327</v>
          </cell>
        </row>
        <row r="329">
          <cell r="M329">
            <v>328</v>
          </cell>
        </row>
        <row r="330">
          <cell r="M330">
            <v>329</v>
          </cell>
        </row>
        <row r="331">
          <cell r="M331">
            <v>330</v>
          </cell>
        </row>
        <row r="332">
          <cell r="M332">
            <v>331</v>
          </cell>
        </row>
        <row r="333">
          <cell r="M333">
            <v>332</v>
          </cell>
        </row>
        <row r="334">
          <cell r="M334">
            <v>333</v>
          </cell>
        </row>
        <row r="335">
          <cell r="M335">
            <v>334</v>
          </cell>
        </row>
        <row r="336">
          <cell r="M336">
            <v>335</v>
          </cell>
        </row>
        <row r="337">
          <cell r="M337">
            <v>336</v>
          </cell>
        </row>
        <row r="338">
          <cell r="M338">
            <v>337</v>
          </cell>
        </row>
        <row r="339">
          <cell r="M339">
            <v>338</v>
          </cell>
        </row>
        <row r="340">
          <cell r="M340">
            <v>339</v>
          </cell>
        </row>
        <row r="341">
          <cell r="M341">
            <v>340</v>
          </cell>
        </row>
        <row r="342">
          <cell r="M342">
            <v>341</v>
          </cell>
        </row>
        <row r="343">
          <cell r="M343">
            <v>342</v>
          </cell>
        </row>
        <row r="344">
          <cell r="M344">
            <v>343</v>
          </cell>
        </row>
        <row r="345">
          <cell r="M345">
            <v>344</v>
          </cell>
        </row>
        <row r="346">
          <cell r="M346">
            <v>345</v>
          </cell>
        </row>
        <row r="347">
          <cell r="M347">
            <v>346</v>
          </cell>
        </row>
        <row r="348">
          <cell r="M348">
            <v>347</v>
          </cell>
        </row>
        <row r="349">
          <cell r="M349">
            <v>348</v>
          </cell>
        </row>
        <row r="350">
          <cell r="M350">
            <v>349</v>
          </cell>
        </row>
        <row r="351">
          <cell r="M351">
            <v>350</v>
          </cell>
        </row>
        <row r="352">
          <cell r="M352">
            <v>351</v>
          </cell>
        </row>
        <row r="353">
          <cell r="M353">
            <v>352</v>
          </cell>
        </row>
        <row r="354">
          <cell r="M354">
            <v>353</v>
          </cell>
        </row>
        <row r="355">
          <cell r="M355">
            <v>354</v>
          </cell>
        </row>
        <row r="356">
          <cell r="M356">
            <v>355</v>
          </cell>
        </row>
        <row r="357">
          <cell r="M357">
            <v>356</v>
          </cell>
        </row>
        <row r="358">
          <cell r="M358">
            <v>357</v>
          </cell>
        </row>
        <row r="359">
          <cell r="M359">
            <v>358</v>
          </cell>
        </row>
        <row r="360">
          <cell r="M360">
            <v>359</v>
          </cell>
        </row>
        <row r="361">
          <cell r="M361">
            <v>360</v>
          </cell>
        </row>
        <row r="362">
          <cell r="M362">
            <v>361</v>
          </cell>
        </row>
        <row r="363">
          <cell r="M363">
            <v>362</v>
          </cell>
        </row>
        <row r="364">
          <cell r="M364">
            <v>363</v>
          </cell>
        </row>
        <row r="365">
          <cell r="M365">
            <v>364</v>
          </cell>
        </row>
        <row r="366">
          <cell r="M366">
            <v>365</v>
          </cell>
        </row>
        <row r="367">
          <cell r="M367">
            <v>366</v>
          </cell>
        </row>
        <row r="368">
          <cell r="M368">
            <v>367</v>
          </cell>
        </row>
        <row r="369">
          <cell r="M369">
            <v>368</v>
          </cell>
        </row>
        <row r="370">
          <cell r="M370">
            <v>369</v>
          </cell>
        </row>
        <row r="371">
          <cell r="M371">
            <v>370</v>
          </cell>
        </row>
        <row r="372">
          <cell r="M372">
            <v>371</v>
          </cell>
        </row>
        <row r="373">
          <cell r="M373">
            <v>372</v>
          </cell>
        </row>
        <row r="374">
          <cell r="M374">
            <v>373</v>
          </cell>
        </row>
        <row r="375">
          <cell r="M375">
            <v>374</v>
          </cell>
        </row>
        <row r="376">
          <cell r="M376">
            <v>375</v>
          </cell>
        </row>
        <row r="377">
          <cell r="M377">
            <v>376</v>
          </cell>
        </row>
        <row r="378">
          <cell r="M378">
            <v>377</v>
          </cell>
        </row>
        <row r="379">
          <cell r="M379">
            <v>378</v>
          </cell>
        </row>
        <row r="380">
          <cell r="M380">
            <v>379</v>
          </cell>
        </row>
        <row r="381">
          <cell r="M381">
            <v>380</v>
          </cell>
        </row>
        <row r="382">
          <cell r="M382">
            <v>381</v>
          </cell>
        </row>
        <row r="383">
          <cell r="M383">
            <v>382</v>
          </cell>
        </row>
        <row r="384">
          <cell r="M384">
            <v>383</v>
          </cell>
        </row>
        <row r="385">
          <cell r="M385">
            <v>384</v>
          </cell>
        </row>
        <row r="386">
          <cell r="M386">
            <v>385</v>
          </cell>
        </row>
        <row r="387">
          <cell r="M387">
            <v>386</v>
          </cell>
        </row>
        <row r="388">
          <cell r="M388">
            <v>387</v>
          </cell>
        </row>
        <row r="389">
          <cell r="M389">
            <v>388</v>
          </cell>
        </row>
        <row r="390">
          <cell r="M390">
            <v>389</v>
          </cell>
        </row>
        <row r="391">
          <cell r="M391">
            <v>390</v>
          </cell>
        </row>
        <row r="392">
          <cell r="M392">
            <v>391</v>
          </cell>
        </row>
        <row r="393">
          <cell r="M393">
            <v>392</v>
          </cell>
        </row>
        <row r="394">
          <cell r="M394">
            <v>393</v>
          </cell>
        </row>
        <row r="395">
          <cell r="M395">
            <v>394</v>
          </cell>
        </row>
        <row r="396">
          <cell r="M396">
            <v>395</v>
          </cell>
        </row>
        <row r="397">
          <cell r="M397">
            <v>396</v>
          </cell>
        </row>
        <row r="398">
          <cell r="M398">
            <v>397</v>
          </cell>
        </row>
        <row r="399">
          <cell r="M399">
            <v>398</v>
          </cell>
        </row>
        <row r="400">
          <cell r="M400">
            <v>399</v>
          </cell>
        </row>
        <row r="401">
          <cell r="M401">
            <v>400</v>
          </cell>
        </row>
        <row r="402">
          <cell r="M402">
            <v>401</v>
          </cell>
        </row>
        <row r="403">
          <cell r="M403">
            <v>402</v>
          </cell>
        </row>
        <row r="404">
          <cell r="M404">
            <v>403</v>
          </cell>
        </row>
        <row r="405">
          <cell r="M405">
            <v>404</v>
          </cell>
        </row>
        <row r="406">
          <cell r="M406">
            <v>405</v>
          </cell>
        </row>
        <row r="407">
          <cell r="M407">
            <v>406</v>
          </cell>
        </row>
        <row r="408">
          <cell r="M408">
            <v>407</v>
          </cell>
        </row>
        <row r="409">
          <cell r="M409">
            <v>408</v>
          </cell>
        </row>
        <row r="410">
          <cell r="M410">
            <v>409</v>
          </cell>
        </row>
        <row r="411">
          <cell r="M411">
            <v>410</v>
          </cell>
        </row>
        <row r="412">
          <cell r="M412">
            <v>411</v>
          </cell>
        </row>
        <row r="413">
          <cell r="M413">
            <v>412</v>
          </cell>
        </row>
        <row r="414">
          <cell r="M414">
            <v>413</v>
          </cell>
        </row>
        <row r="415">
          <cell r="M415">
            <v>414</v>
          </cell>
        </row>
        <row r="416">
          <cell r="M416">
            <v>415</v>
          </cell>
        </row>
        <row r="417">
          <cell r="M417">
            <v>416</v>
          </cell>
        </row>
        <row r="418">
          <cell r="M418">
            <v>417</v>
          </cell>
        </row>
        <row r="419">
          <cell r="M419">
            <v>418</v>
          </cell>
        </row>
        <row r="420">
          <cell r="M420">
            <v>419</v>
          </cell>
        </row>
        <row r="421">
          <cell r="M421">
            <v>420</v>
          </cell>
        </row>
        <row r="422">
          <cell r="M422">
            <v>421</v>
          </cell>
        </row>
        <row r="423">
          <cell r="M423">
            <v>422</v>
          </cell>
        </row>
        <row r="424">
          <cell r="M424">
            <v>423</v>
          </cell>
        </row>
        <row r="425">
          <cell r="M425">
            <v>424</v>
          </cell>
        </row>
        <row r="426">
          <cell r="M426">
            <v>425</v>
          </cell>
        </row>
        <row r="427">
          <cell r="M427">
            <v>426</v>
          </cell>
        </row>
        <row r="428">
          <cell r="M428">
            <v>427</v>
          </cell>
        </row>
        <row r="429">
          <cell r="M429">
            <v>428</v>
          </cell>
        </row>
        <row r="430">
          <cell r="M430">
            <v>429</v>
          </cell>
        </row>
        <row r="431">
          <cell r="M431">
            <v>430</v>
          </cell>
        </row>
        <row r="432">
          <cell r="M432">
            <v>431</v>
          </cell>
        </row>
        <row r="433">
          <cell r="M433">
            <v>432</v>
          </cell>
        </row>
        <row r="434">
          <cell r="M434">
            <v>433</v>
          </cell>
        </row>
        <row r="435">
          <cell r="M435">
            <v>434</v>
          </cell>
        </row>
        <row r="436">
          <cell r="M436">
            <v>435</v>
          </cell>
        </row>
        <row r="437">
          <cell r="M437">
            <v>436</v>
          </cell>
        </row>
        <row r="438">
          <cell r="M438">
            <v>437</v>
          </cell>
        </row>
        <row r="439">
          <cell r="M439">
            <v>438</v>
          </cell>
        </row>
        <row r="440">
          <cell r="M440">
            <v>439</v>
          </cell>
        </row>
        <row r="441">
          <cell r="M441">
            <v>440</v>
          </cell>
        </row>
        <row r="442">
          <cell r="M442">
            <v>441</v>
          </cell>
        </row>
        <row r="443">
          <cell r="M443">
            <v>442</v>
          </cell>
        </row>
        <row r="444">
          <cell r="M444">
            <v>443</v>
          </cell>
        </row>
        <row r="445">
          <cell r="M445">
            <v>444</v>
          </cell>
        </row>
        <row r="446">
          <cell r="M446">
            <v>445</v>
          </cell>
        </row>
        <row r="447">
          <cell r="M447">
            <v>446</v>
          </cell>
        </row>
        <row r="448">
          <cell r="M448">
            <v>447</v>
          </cell>
        </row>
        <row r="449">
          <cell r="M449">
            <v>448</v>
          </cell>
        </row>
        <row r="450">
          <cell r="M450">
            <v>449</v>
          </cell>
        </row>
        <row r="451">
          <cell r="M451">
            <v>450</v>
          </cell>
        </row>
        <row r="452">
          <cell r="M452">
            <v>451</v>
          </cell>
        </row>
        <row r="453">
          <cell r="M453">
            <v>452</v>
          </cell>
        </row>
        <row r="454">
          <cell r="M454">
            <v>453</v>
          </cell>
        </row>
        <row r="455">
          <cell r="M455">
            <v>454</v>
          </cell>
        </row>
        <row r="456">
          <cell r="M456">
            <v>455</v>
          </cell>
        </row>
        <row r="457">
          <cell r="M457">
            <v>456</v>
          </cell>
        </row>
        <row r="458">
          <cell r="M458">
            <v>457</v>
          </cell>
        </row>
        <row r="459">
          <cell r="M459">
            <v>458</v>
          </cell>
        </row>
        <row r="460">
          <cell r="M460">
            <v>459</v>
          </cell>
        </row>
        <row r="461">
          <cell r="M461">
            <v>460</v>
          </cell>
        </row>
        <row r="462">
          <cell r="M462">
            <v>461</v>
          </cell>
        </row>
        <row r="463">
          <cell r="M463">
            <v>462</v>
          </cell>
        </row>
        <row r="464">
          <cell r="M464">
            <v>463</v>
          </cell>
        </row>
        <row r="465">
          <cell r="M465">
            <v>464</v>
          </cell>
        </row>
        <row r="466">
          <cell r="M466">
            <v>465</v>
          </cell>
        </row>
        <row r="467">
          <cell r="M467">
            <v>466</v>
          </cell>
        </row>
        <row r="468">
          <cell r="M468">
            <v>467</v>
          </cell>
        </row>
        <row r="469">
          <cell r="M469">
            <v>468</v>
          </cell>
        </row>
        <row r="470">
          <cell r="M470">
            <v>469</v>
          </cell>
        </row>
        <row r="471">
          <cell r="M471">
            <v>470</v>
          </cell>
        </row>
        <row r="472">
          <cell r="M472">
            <v>471</v>
          </cell>
        </row>
        <row r="473">
          <cell r="M473">
            <v>472</v>
          </cell>
        </row>
        <row r="474">
          <cell r="M474">
            <v>473</v>
          </cell>
        </row>
        <row r="475">
          <cell r="M475">
            <v>474</v>
          </cell>
        </row>
        <row r="476">
          <cell r="M476">
            <v>475</v>
          </cell>
        </row>
        <row r="477">
          <cell r="M477">
            <v>476</v>
          </cell>
        </row>
        <row r="478">
          <cell r="M478">
            <v>477</v>
          </cell>
        </row>
        <row r="479">
          <cell r="M479">
            <v>478</v>
          </cell>
        </row>
        <row r="480">
          <cell r="M480">
            <v>479</v>
          </cell>
        </row>
        <row r="481">
          <cell r="M481">
            <v>480</v>
          </cell>
        </row>
        <row r="482">
          <cell r="M482">
            <v>481</v>
          </cell>
        </row>
        <row r="483">
          <cell r="M483">
            <v>482</v>
          </cell>
        </row>
        <row r="484">
          <cell r="M484">
            <v>483</v>
          </cell>
        </row>
        <row r="485">
          <cell r="M485">
            <v>484</v>
          </cell>
        </row>
        <row r="486">
          <cell r="M486">
            <v>485</v>
          </cell>
        </row>
        <row r="487">
          <cell r="M487">
            <v>486</v>
          </cell>
        </row>
        <row r="488">
          <cell r="M488">
            <v>487</v>
          </cell>
        </row>
        <row r="489">
          <cell r="M489">
            <v>488</v>
          </cell>
        </row>
        <row r="490">
          <cell r="M490">
            <v>489</v>
          </cell>
        </row>
        <row r="491">
          <cell r="M491">
            <v>490</v>
          </cell>
        </row>
        <row r="492">
          <cell r="M492">
            <v>491</v>
          </cell>
        </row>
        <row r="493">
          <cell r="M493">
            <v>492</v>
          </cell>
        </row>
        <row r="494">
          <cell r="M494">
            <v>493</v>
          </cell>
        </row>
        <row r="495">
          <cell r="M495">
            <v>494</v>
          </cell>
        </row>
        <row r="496">
          <cell r="M496">
            <v>495</v>
          </cell>
        </row>
        <row r="497">
          <cell r="M497">
            <v>496</v>
          </cell>
        </row>
        <row r="498">
          <cell r="M498">
            <v>497</v>
          </cell>
        </row>
        <row r="499">
          <cell r="M499">
            <v>498</v>
          </cell>
        </row>
        <row r="500">
          <cell r="M500">
            <v>499</v>
          </cell>
        </row>
        <row r="501">
          <cell r="M501">
            <v>500</v>
          </cell>
        </row>
        <row r="502">
          <cell r="M502">
            <v>501</v>
          </cell>
        </row>
        <row r="503">
          <cell r="M503">
            <v>502</v>
          </cell>
        </row>
        <row r="504">
          <cell r="M504">
            <v>503</v>
          </cell>
        </row>
        <row r="505">
          <cell r="M505">
            <v>504</v>
          </cell>
        </row>
        <row r="506">
          <cell r="M506">
            <v>505</v>
          </cell>
        </row>
        <row r="507">
          <cell r="M507">
            <v>506</v>
          </cell>
        </row>
        <row r="508">
          <cell r="M508">
            <v>507</v>
          </cell>
        </row>
        <row r="509">
          <cell r="M509">
            <v>508</v>
          </cell>
        </row>
        <row r="510">
          <cell r="M510">
            <v>509</v>
          </cell>
        </row>
        <row r="511">
          <cell r="M511">
            <v>510</v>
          </cell>
        </row>
        <row r="512">
          <cell r="M512">
            <v>511</v>
          </cell>
        </row>
        <row r="513">
          <cell r="M513">
            <v>512</v>
          </cell>
        </row>
        <row r="514">
          <cell r="M514">
            <v>513</v>
          </cell>
        </row>
        <row r="515">
          <cell r="M515">
            <v>514</v>
          </cell>
        </row>
        <row r="516">
          <cell r="M516">
            <v>515</v>
          </cell>
        </row>
        <row r="517">
          <cell r="M517">
            <v>516</v>
          </cell>
        </row>
        <row r="518">
          <cell r="M518">
            <v>517</v>
          </cell>
        </row>
        <row r="519">
          <cell r="M519">
            <v>518</v>
          </cell>
        </row>
        <row r="520">
          <cell r="M520">
            <v>519</v>
          </cell>
        </row>
        <row r="521">
          <cell r="M521">
            <v>520</v>
          </cell>
        </row>
        <row r="522">
          <cell r="M522">
            <v>521</v>
          </cell>
        </row>
        <row r="523">
          <cell r="M523">
            <v>522</v>
          </cell>
        </row>
        <row r="524">
          <cell r="M524">
            <v>523</v>
          </cell>
        </row>
        <row r="525">
          <cell r="M525">
            <v>524</v>
          </cell>
        </row>
        <row r="526">
          <cell r="M526">
            <v>525</v>
          </cell>
        </row>
        <row r="527">
          <cell r="M527">
            <v>526</v>
          </cell>
        </row>
        <row r="528">
          <cell r="M528">
            <v>527</v>
          </cell>
        </row>
        <row r="529">
          <cell r="M529">
            <v>528</v>
          </cell>
        </row>
        <row r="530">
          <cell r="M530">
            <v>529</v>
          </cell>
        </row>
        <row r="531">
          <cell r="M531">
            <v>530</v>
          </cell>
        </row>
        <row r="532">
          <cell r="M532">
            <v>531</v>
          </cell>
        </row>
        <row r="533">
          <cell r="M533">
            <v>532</v>
          </cell>
        </row>
        <row r="534">
          <cell r="M534">
            <v>533</v>
          </cell>
        </row>
        <row r="535">
          <cell r="M535">
            <v>534</v>
          </cell>
        </row>
        <row r="536">
          <cell r="M536">
            <v>535</v>
          </cell>
        </row>
        <row r="537">
          <cell r="M537">
            <v>536</v>
          </cell>
        </row>
        <row r="538">
          <cell r="M538">
            <v>537</v>
          </cell>
        </row>
        <row r="539">
          <cell r="M539">
            <v>538</v>
          </cell>
        </row>
        <row r="540">
          <cell r="M540">
            <v>539</v>
          </cell>
        </row>
        <row r="541">
          <cell r="M541">
            <v>540</v>
          </cell>
        </row>
        <row r="542">
          <cell r="M542">
            <v>541</v>
          </cell>
        </row>
        <row r="543">
          <cell r="M543">
            <v>542</v>
          </cell>
        </row>
        <row r="544">
          <cell r="M544">
            <v>543</v>
          </cell>
        </row>
        <row r="545">
          <cell r="M545">
            <v>544</v>
          </cell>
        </row>
        <row r="546">
          <cell r="M546">
            <v>545</v>
          </cell>
        </row>
        <row r="547">
          <cell r="M547">
            <v>546</v>
          </cell>
        </row>
        <row r="548">
          <cell r="M548">
            <v>547</v>
          </cell>
        </row>
        <row r="549">
          <cell r="M549">
            <v>548</v>
          </cell>
        </row>
        <row r="550">
          <cell r="M550">
            <v>549</v>
          </cell>
        </row>
        <row r="551">
          <cell r="M551">
            <v>550</v>
          </cell>
        </row>
        <row r="552">
          <cell r="M552">
            <v>551</v>
          </cell>
        </row>
        <row r="553">
          <cell r="M553">
            <v>552</v>
          </cell>
        </row>
        <row r="554">
          <cell r="M554">
            <v>553</v>
          </cell>
        </row>
        <row r="555">
          <cell r="M555">
            <v>554</v>
          </cell>
        </row>
        <row r="556">
          <cell r="M556">
            <v>555</v>
          </cell>
        </row>
        <row r="557">
          <cell r="M557">
            <v>556</v>
          </cell>
        </row>
        <row r="558">
          <cell r="M558">
            <v>557</v>
          </cell>
        </row>
        <row r="559">
          <cell r="M559">
            <v>558</v>
          </cell>
        </row>
        <row r="560">
          <cell r="M560">
            <v>559</v>
          </cell>
        </row>
        <row r="561">
          <cell r="M561">
            <v>560</v>
          </cell>
        </row>
        <row r="562">
          <cell r="M562">
            <v>561</v>
          </cell>
        </row>
        <row r="563">
          <cell r="M563">
            <v>562</v>
          </cell>
        </row>
        <row r="564">
          <cell r="M564">
            <v>563</v>
          </cell>
        </row>
        <row r="565">
          <cell r="M565">
            <v>564</v>
          </cell>
        </row>
        <row r="566">
          <cell r="M566">
            <v>565</v>
          </cell>
        </row>
        <row r="567">
          <cell r="M567">
            <v>566</v>
          </cell>
        </row>
        <row r="568">
          <cell r="M568">
            <v>567</v>
          </cell>
        </row>
        <row r="569">
          <cell r="M569">
            <v>568</v>
          </cell>
        </row>
        <row r="570">
          <cell r="M570">
            <v>569</v>
          </cell>
        </row>
        <row r="571">
          <cell r="M571">
            <v>570</v>
          </cell>
        </row>
        <row r="572">
          <cell r="M572">
            <v>571</v>
          </cell>
        </row>
        <row r="573">
          <cell r="M573">
            <v>572</v>
          </cell>
        </row>
        <row r="574">
          <cell r="M574">
            <v>573</v>
          </cell>
        </row>
        <row r="575">
          <cell r="M575">
            <v>574</v>
          </cell>
        </row>
        <row r="576">
          <cell r="M576">
            <v>575</v>
          </cell>
        </row>
        <row r="577">
          <cell r="M577">
            <v>576</v>
          </cell>
        </row>
        <row r="578">
          <cell r="M578">
            <v>577</v>
          </cell>
        </row>
        <row r="579">
          <cell r="M579">
            <v>578</v>
          </cell>
        </row>
        <row r="580">
          <cell r="M580">
            <v>579</v>
          </cell>
        </row>
        <row r="581">
          <cell r="M581">
            <v>580</v>
          </cell>
        </row>
        <row r="582">
          <cell r="M582">
            <v>581</v>
          </cell>
        </row>
        <row r="583">
          <cell r="M583">
            <v>582</v>
          </cell>
        </row>
        <row r="584">
          <cell r="M584">
            <v>583</v>
          </cell>
        </row>
        <row r="585">
          <cell r="M585">
            <v>584</v>
          </cell>
        </row>
        <row r="586">
          <cell r="M586">
            <v>585</v>
          </cell>
        </row>
        <row r="587">
          <cell r="M587">
            <v>586</v>
          </cell>
        </row>
        <row r="588">
          <cell r="M588">
            <v>587</v>
          </cell>
        </row>
        <row r="589">
          <cell r="M589">
            <v>588</v>
          </cell>
        </row>
        <row r="590">
          <cell r="M590">
            <v>589</v>
          </cell>
        </row>
        <row r="591">
          <cell r="M591">
            <v>590</v>
          </cell>
        </row>
        <row r="592">
          <cell r="M592">
            <v>591</v>
          </cell>
        </row>
        <row r="593">
          <cell r="M593">
            <v>592</v>
          </cell>
        </row>
        <row r="594">
          <cell r="M594">
            <v>593</v>
          </cell>
        </row>
        <row r="595">
          <cell r="M595">
            <v>594</v>
          </cell>
        </row>
        <row r="596">
          <cell r="M596">
            <v>595</v>
          </cell>
        </row>
        <row r="597">
          <cell r="M597">
            <v>596</v>
          </cell>
        </row>
        <row r="598">
          <cell r="M598">
            <v>597</v>
          </cell>
        </row>
        <row r="599">
          <cell r="M599">
            <v>598</v>
          </cell>
        </row>
        <row r="600">
          <cell r="M600">
            <v>599</v>
          </cell>
        </row>
        <row r="601">
          <cell r="M601">
            <v>600</v>
          </cell>
        </row>
        <row r="602">
          <cell r="M602">
            <v>601</v>
          </cell>
        </row>
        <row r="603">
          <cell r="M603">
            <v>602</v>
          </cell>
        </row>
        <row r="604">
          <cell r="M604">
            <v>603</v>
          </cell>
        </row>
        <row r="605">
          <cell r="M605">
            <v>604</v>
          </cell>
        </row>
        <row r="606">
          <cell r="M606">
            <v>605</v>
          </cell>
        </row>
        <row r="607">
          <cell r="M607">
            <v>606</v>
          </cell>
        </row>
        <row r="608">
          <cell r="M608">
            <v>607</v>
          </cell>
        </row>
        <row r="609">
          <cell r="M609">
            <v>608</v>
          </cell>
        </row>
        <row r="610">
          <cell r="M610">
            <v>609</v>
          </cell>
        </row>
        <row r="611">
          <cell r="M611">
            <v>610</v>
          </cell>
        </row>
        <row r="612">
          <cell r="M612">
            <v>611</v>
          </cell>
        </row>
        <row r="613">
          <cell r="M613">
            <v>612</v>
          </cell>
        </row>
        <row r="614">
          <cell r="M614">
            <v>613</v>
          </cell>
        </row>
        <row r="615">
          <cell r="M615">
            <v>614</v>
          </cell>
        </row>
        <row r="616">
          <cell r="M616">
            <v>615</v>
          </cell>
        </row>
        <row r="617">
          <cell r="M617">
            <v>616</v>
          </cell>
        </row>
        <row r="618">
          <cell r="M618">
            <v>617</v>
          </cell>
        </row>
        <row r="619">
          <cell r="M619">
            <v>618</v>
          </cell>
        </row>
        <row r="620">
          <cell r="M620">
            <v>619</v>
          </cell>
        </row>
        <row r="621">
          <cell r="M621">
            <v>620</v>
          </cell>
        </row>
        <row r="622">
          <cell r="M622">
            <v>621</v>
          </cell>
        </row>
        <row r="623">
          <cell r="M623">
            <v>622</v>
          </cell>
        </row>
        <row r="624">
          <cell r="M624">
            <v>623</v>
          </cell>
        </row>
        <row r="625">
          <cell r="M625">
            <v>624</v>
          </cell>
        </row>
        <row r="626">
          <cell r="M626">
            <v>625</v>
          </cell>
        </row>
        <row r="627">
          <cell r="M627">
            <v>626</v>
          </cell>
        </row>
        <row r="628">
          <cell r="M628">
            <v>627</v>
          </cell>
        </row>
        <row r="629">
          <cell r="M629">
            <v>628</v>
          </cell>
        </row>
        <row r="630">
          <cell r="M630">
            <v>629</v>
          </cell>
        </row>
        <row r="631">
          <cell r="M631">
            <v>630</v>
          </cell>
        </row>
        <row r="632">
          <cell r="M632">
            <v>631</v>
          </cell>
        </row>
        <row r="633">
          <cell r="M633">
            <v>632</v>
          </cell>
        </row>
        <row r="634">
          <cell r="M634">
            <v>633</v>
          </cell>
        </row>
        <row r="635">
          <cell r="M635">
            <v>634</v>
          </cell>
        </row>
        <row r="636">
          <cell r="M636">
            <v>635</v>
          </cell>
        </row>
        <row r="637">
          <cell r="M637">
            <v>636</v>
          </cell>
        </row>
        <row r="638">
          <cell r="M638">
            <v>637</v>
          </cell>
        </row>
        <row r="639">
          <cell r="M639">
            <v>638</v>
          </cell>
        </row>
        <row r="640">
          <cell r="M640">
            <v>639</v>
          </cell>
        </row>
        <row r="641">
          <cell r="M641">
            <v>640</v>
          </cell>
        </row>
        <row r="642">
          <cell r="M642">
            <v>641</v>
          </cell>
        </row>
        <row r="643">
          <cell r="M643">
            <v>642</v>
          </cell>
        </row>
        <row r="644">
          <cell r="M644">
            <v>643</v>
          </cell>
        </row>
        <row r="645">
          <cell r="M645">
            <v>644</v>
          </cell>
        </row>
        <row r="646">
          <cell r="M646">
            <v>645</v>
          </cell>
        </row>
        <row r="647">
          <cell r="M647">
            <v>646</v>
          </cell>
        </row>
        <row r="648">
          <cell r="M648">
            <v>647</v>
          </cell>
        </row>
        <row r="649">
          <cell r="M649">
            <v>648</v>
          </cell>
        </row>
        <row r="650">
          <cell r="M650">
            <v>649</v>
          </cell>
        </row>
        <row r="651">
          <cell r="M651">
            <v>650</v>
          </cell>
        </row>
        <row r="652">
          <cell r="M652">
            <v>651</v>
          </cell>
        </row>
        <row r="653">
          <cell r="M653">
            <v>652</v>
          </cell>
        </row>
        <row r="654">
          <cell r="M654">
            <v>653</v>
          </cell>
        </row>
        <row r="655">
          <cell r="M655">
            <v>654</v>
          </cell>
        </row>
        <row r="656">
          <cell r="M656">
            <v>655</v>
          </cell>
        </row>
        <row r="657">
          <cell r="M657">
            <v>656</v>
          </cell>
        </row>
        <row r="658">
          <cell r="M658">
            <v>657</v>
          </cell>
        </row>
        <row r="659">
          <cell r="M659">
            <v>658</v>
          </cell>
        </row>
        <row r="660">
          <cell r="M660">
            <v>659</v>
          </cell>
        </row>
        <row r="661">
          <cell r="M661">
            <v>660</v>
          </cell>
        </row>
        <row r="662">
          <cell r="M662">
            <v>661</v>
          </cell>
        </row>
        <row r="663">
          <cell r="M663">
            <v>662</v>
          </cell>
        </row>
        <row r="664">
          <cell r="M664">
            <v>663</v>
          </cell>
        </row>
        <row r="665">
          <cell r="M665">
            <v>664</v>
          </cell>
        </row>
        <row r="666">
          <cell r="M666">
            <v>665</v>
          </cell>
        </row>
        <row r="667">
          <cell r="M667">
            <v>666</v>
          </cell>
        </row>
        <row r="668">
          <cell r="M668">
            <v>667</v>
          </cell>
        </row>
        <row r="669">
          <cell r="M669">
            <v>668</v>
          </cell>
        </row>
        <row r="670">
          <cell r="M670">
            <v>669</v>
          </cell>
        </row>
        <row r="671">
          <cell r="M671">
            <v>670</v>
          </cell>
        </row>
        <row r="672">
          <cell r="M672">
            <v>671</v>
          </cell>
        </row>
        <row r="673">
          <cell r="M673">
            <v>672</v>
          </cell>
        </row>
        <row r="674">
          <cell r="M674">
            <v>673</v>
          </cell>
        </row>
        <row r="675">
          <cell r="M675">
            <v>674</v>
          </cell>
        </row>
        <row r="676">
          <cell r="M676">
            <v>675</v>
          </cell>
        </row>
        <row r="677">
          <cell r="M677">
            <v>676</v>
          </cell>
        </row>
        <row r="678">
          <cell r="M678">
            <v>677</v>
          </cell>
        </row>
        <row r="679">
          <cell r="M679">
            <v>678</v>
          </cell>
        </row>
        <row r="680">
          <cell r="M680">
            <v>679</v>
          </cell>
        </row>
        <row r="681">
          <cell r="M681">
            <v>680</v>
          </cell>
        </row>
        <row r="682">
          <cell r="M682">
            <v>681</v>
          </cell>
        </row>
        <row r="683">
          <cell r="M683">
            <v>682</v>
          </cell>
        </row>
        <row r="684">
          <cell r="M684">
            <v>683</v>
          </cell>
        </row>
        <row r="685">
          <cell r="M685">
            <v>684</v>
          </cell>
        </row>
        <row r="686">
          <cell r="M686">
            <v>685</v>
          </cell>
        </row>
        <row r="687">
          <cell r="M687">
            <v>686</v>
          </cell>
        </row>
        <row r="688">
          <cell r="M688">
            <v>687</v>
          </cell>
        </row>
        <row r="689">
          <cell r="M689">
            <v>688</v>
          </cell>
        </row>
        <row r="690">
          <cell r="M690">
            <v>689</v>
          </cell>
        </row>
        <row r="691">
          <cell r="M691">
            <v>690</v>
          </cell>
        </row>
        <row r="692">
          <cell r="M692">
            <v>691</v>
          </cell>
        </row>
        <row r="693">
          <cell r="M693">
            <v>692</v>
          </cell>
        </row>
        <row r="694">
          <cell r="M694">
            <v>693</v>
          </cell>
        </row>
        <row r="695">
          <cell r="M695">
            <v>694</v>
          </cell>
        </row>
        <row r="696">
          <cell r="M696">
            <v>695</v>
          </cell>
        </row>
        <row r="697">
          <cell r="M697">
            <v>696</v>
          </cell>
        </row>
        <row r="698">
          <cell r="M698">
            <v>697</v>
          </cell>
        </row>
        <row r="699">
          <cell r="M699">
            <v>698</v>
          </cell>
        </row>
        <row r="700">
          <cell r="M700">
            <v>699</v>
          </cell>
        </row>
        <row r="701">
          <cell r="M701">
            <v>700</v>
          </cell>
        </row>
        <row r="702">
          <cell r="M702">
            <v>701</v>
          </cell>
        </row>
        <row r="703">
          <cell r="M703">
            <v>702</v>
          </cell>
        </row>
        <row r="704">
          <cell r="M704">
            <v>703</v>
          </cell>
        </row>
        <row r="705">
          <cell r="M705">
            <v>704</v>
          </cell>
        </row>
        <row r="706">
          <cell r="M706">
            <v>705</v>
          </cell>
        </row>
        <row r="707">
          <cell r="M707">
            <v>706</v>
          </cell>
        </row>
        <row r="708">
          <cell r="M708">
            <v>707</v>
          </cell>
        </row>
        <row r="709">
          <cell r="M709">
            <v>708</v>
          </cell>
        </row>
        <row r="710">
          <cell r="M710">
            <v>709</v>
          </cell>
        </row>
        <row r="711">
          <cell r="M711">
            <v>710</v>
          </cell>
        </row>
        <row r="712">
          <cell r="M712">
            <v>711</v>
          </cell>
        </row>
        <row r="713">
          <cell r="M713">
            <v>712</v>
          </cell>
        </row>
        <row r="714">
          <cell r="M714">
            <v>713</v>
          </cell>
        </row>
        <row r="715">
          <cell r="M715">
            <v>714</v>
          </cell>
        </row>
        <row r="716">
          <cell r="M716">
            <v>715</v>
          </cell>
        </row>
        <row r="717">
          <cell r="M717">
            <v>716</v>
          </cell>
        </row>
        <row r="718">
          <cell r="M718">
            <v>717</v>
          </cell>
        </row>
        <row r="719">
          <cell r="M719">
            <v>718</v>
          </cell>
        </row>
        <row r="720">
          <cell r="M720">
            <v>719</v>
          </cell>
        </row>
        <row r="721">
          <cell r="M721">
            <v>720</v>
          </cell>
        </row>
        <row r="722">
          <cell r="M722">
            <v>721</v>
          </cell>
        </row>
        <row r="723">
          <cell r="M723">
            <v>722</v>
          </cell>
        </row>
        <row r="724">
          <cell r="M724">
            <v>723</v>
          </cell>
        </row>
        <row r="725">
          <cell r="M725">
            <v>724</v>
          </cell>
        </row>
        <row r="726">
          <cell r="M726">
            <v>725</v>
          </cell>
        </row>
        <row r="727">
          <cell r="M727">
            <v>726</v>
          </cell>
        </row>
        <row r="728">
          <cell r="M728">
            <v>727</v>
          </cell>
        </row>
        <row r="729">
          <cell r="M729">
            <v>728</v>
          </cell>
        </row>
        <row r="730">
          <cell r="M730">
            <v>729</v>
          </cell>
        </row>
        <row r="731">
          <cell r="M731">
            <v>730</v>
          </cell>
        </row>
        <row r="732">
          <cell r="M732">
            <v>731</v>
          </cell>
        </row>
        <row r="733">
          <cell r="M733">
            <v>732</v>
          </cell>
        </row>
        <row r="734">
          <cell r="M734">
            <v>733</v>
          </cell>
        </row>
        <row r="735">
          <cell r="M735">
            <v>734</v>
          </cell>
        </row>
        <row r="736">
          <cell r="M736">
            <v>735</v>
          </cell>
        </row>
        <row r="737">
          <cell r="M737">
            <v>736</v>
          </cell>
        </row>
        <row r="738">
          <cell r="M738">
            <v>737</v>
          </cell>
        </row>
        <row r="739">
          <cell r="M739">
            <v>738</v>
          </cell>
        </row>
        <row r="740">
          <cell r="M740">
            <v>739</v>
          </cell>
        </row>
        <row r="741">
          <cell r="M741">
            <v>740</v>
          </cell>
        </row>
        <row r="742">
          <cell r="M742">
            <v>741</v>
          </cell>
        </row>
        <row r="743">
          <cell r="M743">
            <v>742</v>
          </cell>
        </row>
        <row r="744">
          <cell r="M744">
            <v>743</v>
          </cell>
        </row>
        <row r="745">
          <cell r="M745">
            <v>744</v>
          </cell>
        </row>
        <row r="746">
          <cell r="M746">
            <v>745</v>
          </cell>
        </row>
        <row r="747">
          <cell r="M747">
            <v>746</v>
          </cell>
        </row>
        <row r="748">
          <cell r="M748">
            <v>747</v>
          </cell>
        </row>
        <row r="749">
          <cell r="M749">
            <v>748</v>
          </cell>
        </row>
        <row r="750">
          <cell r="M750">
            <v>749</v>
          </cell>
        </row>
        <row r="751">
          <cell r="M751">
            <v>750</v>
          </cell>
        </row>
        <row r="752">
          <cell r="M752">
            <v>751</v>
          </cell>
        </row>
        <row r="753">
          <cell r="M753">
            <v>752</v>
          </cell>
        </row>
        <row r="754">
          <cell r="M754">
            <v>753</v>
          </cell>
        </row>
        <row r="755">
          <cell r="M755">
            <v>754</v>
          </cell>
        </row>
        <row r="756">
          <cell r="M756">
            <v>755</v>
          </cell>
        </row>
        <row r="757">
          <cell r="M757">
            <v>756</v>
          </cell>
        </row>
        <row r="758">
          <cell r="M758">
            <v>757</v>
          </cell>
        </row>
        <row r="759">
          <cell r="M759">
            <v>758</v>
          </cell>
        </row>
        <row r="760">
          <cell r="M760">
            <v>759</v>
          </cell>
        </row>
        <row r="761">
          <cell r="M761">
            <v>760</v>
          </cell>
        </row>
        <row r="762">
          <cell r="M762">
            <v>761</v>
          </cell>
        </row>
        <row r="763">
          <cell r="M763">
            <v>762</v>
          </cell>
        </row>
        <row r="764">
          <cell r="M764">
            <v>763</v>
          </cell>
        </row>
        <row r="765">
          <cell r="M765">
            <v>764</v>
          </cell>
        </row>
        <row r="766">
          <cell r="M766">
            <v>765</v>
          </cell>
        </row>
        <row r="767">
          <cell r="M767">
            <v>766</v>
          </cell>
        </row>
        <row r="768">
          <cell r="M768">
            <v>767</v>
          </cell>
        </row>
        <row r="769">
          <cell r="M769">
            <v>768</v>
          </cell>
        </row>
        <row r="770">
          <cell r="M770">
            <v>769</v>
          </cell>
        </row>
        <row r="771">
          <cell r="M771">
            <v>770</v>
          </cell>
        </row>
        <row r="772">
          <cell r="M772">
            <v>771</v>
          </cell>
        </row>
        <row r="773">
          <cell r="M773">
            <v>772</v>
          </cell>
        </row>
        <row r="774">
          <cell r="M774">
            <v>773</v>
          </cell>
        </row>
        <row r="775">
          <cell r="M775">
            <v>774</v>
          </cell>
        </row>
        <row r="776">
          <cell r="M776">
            <v>775</v>
          </cell>
        </row>
        <row r="777">
          <cell r="M777">
            <v>776</v>
          </cell>
        </row>
        <row r="778">
          <cell r="M778">
            <v>777</v>
          </cell>
        </row>
        <row r="779">
          <cell r="M779">
            <v>778</v>
          </cell>
        </row>
        <row r="780">
          <cell r="M780">
            <v>779</v>
          </cell>
        </row>
        <row r="781">
          <cell r="M781">
            <v>780</v>
          </cell>
        </row>
        <row r="782">
          <cell r="M782">
            <v>781</v>
          </cell>
        </row>
        <row r="783">
          <cell r="M783">
            <v>782</v>
          </cell>
        </row>
        <row r="784">
          <cell r="M784">
            <v>783</v>
          </cell>
        </row>
        <row r="785">
          <cell r="M785">
            <v>784</v>
          </cell>
        </row>
        <row r="786">
          <cell r="M786">
            <v>785</v>
          </cell>
        </row>
        <row r="787">
          <cell r="M787">
            <v>786</v>
          </cell>
        </row>
        <row r="788">
          <cell r="M788">
            <v>787</v>
          </cell>
        </row>
        <row r="789">
          <cell r="M789">
            <v>788</v>
          </cell>
        </row>
        <row r="790">
          <cell r="M790">
            <v>789</v>
          </cell>
        </row>
        <row r="791">
          <cell r="M791">
            <v>790</v>
          </cell>
        </row>
        <row r="792">
          <cell r="M792">
            <v>791</v>
          </cell>
        </row>
        <row r="793">
          <cell r="M793">
            <v>792</v>
          </cell>
        </row>
        <row r="794">
          <cell r="M794">
            <v>793</v>
          </cell>
        </row>
        <row r="795">
          <cell r="M795">
            <v>794</v>
          </cell>
        </row>
        <row r="796">
          <cell r="M796">
            <v>795</v>
          </cell>
        </row>
        <row r="797">
          <cell r="M797">
            <v>796</v>
          </cell>
        </row>
        <row r="798">
          <cell r="M798">
            <v>797</v>
          </cell>
        </row>
        <row r="799">
          <cell r="M799">
            <v>798</v>
          </cell>
        </row>
        <row r="800">
          <cell r="M800">
            <v>799</v>
          </cell>
        </row>
        <row r="801">
          <cell r="M801">
            <v>800</v>
          </cell>
        </row>
        <row r="802">
          <cell r="M802">
            <v>801</v>
          </cell>
        </row>
        <row r="803">
          <cell r="M803">
            <v>802</v>
          </cell>
        </row>
        <row r="804">
          <cell r="M804">
            <v>803</v>
          </cell>
        </row>
        <row r="805">
          <cell r="M805">
            <v>804</v>
          </cell>
        </row>
        <row r="806">
          <cell r="M806">
            <v>805</v>
          </cell>
        </row>
        <row r="807">
          <cell r="M807">
            <v>806</v>
          </cell>
        </row>
        <row r="808">
          <cell r="M808">
            <v>807</v>
          </cell>
        </row>
        <row r="809">
          <cell r="M809">
            <v>808</v>
          </cell>
        </row>
        <row r="810">
          <cell r="M810">
            <v>809</v>
          </cell>
        </row>
        <row r="811">
          <cell r="M811">
            <v>810</v>
          </cell>
        </row>
        <row r="812">
          <cell r="M812">
            <v>811</v>
          </cell>
        </row>
        <row r="813">
          <cell r="M813">
            <v>812</v>
          </cell>
        </row>
        <row r="814">
          <cell r="M814">
            <v>813</v>
          </cell>
        </row>
        <row r="815">
          <cell r="M815">
            <v>814</v>
          </cell>
        </row>
        <row r="816">
          <cell r="M816">
            <v>815</v>
          </cell>
        </row>
        <row r="817">
          <cell r="M817">
            <v>816</v>
          </cell>
        </row>
        <row r="818">
          <cell r="M818">
            <v>817</v>
          </cell>
        </row>
        <row r="819">
          <cell r="M819">
            <v>818</v>
          </cell>
        </row>
        <row r="820">
          <cell r="M820">
            <v>819</v>
          </cell>
        </row>
        <row r="821">
          <cell r="M821">
            <v>820</v>
          </cell>
        </row>
        <row r="822">
          <cell r="M822">
            <v>821</v>
          </cell>
        </row>
        <row r="823">
          <cell r="M823">
            <v>822</v>
          </cell>
        </row>
        <row r="824">
          <cell r="M824">
            <v>823</v>
          </cell>
        </row>
        <row r="825">
          <cell r="M825">
            <v>824</v>
          </cell>
        </row>
        <row r="826">
          <cell r="M826">
            <v>825</v>
          </cell>
        </row>
        <row r="827">
          <cell r="M827">
            <v>826</v>
          </cell>
        </row>
        <row r="828">
          <cell r="M828">
            <v>827</v>
          </cell>
        </row>
        <row r="829">
          <cell r="M829">
            <v>828</v>
          </cell>
        </row>
        <row r="830">
          <cell r="M830">
            <v>829</v>
          </cell>
        </row>
        <row r="831">
          <cell r="M831">
            <v>830</v>
          </cell>
        </row>
        <row r="832">
          <cell r="M832">
            <v>831</v>
          </cell>
        </row>
        <row r="833">
          <cell r="M833">
            <v>832</v>
          </cell>
        </row>
        <row r="834">
          <cell r="M834">
            <v>833</v>
          </cell>
        </row>
        <row r="835">
          <cell r="M835">
            <v>834</v>
          </cell>
        </row>
        <row r="836">
          <cell r="M836">
            <v>835</v>
          </cell>
        </row>
        <row r="837">
          <cell r="M837">
            <v>836</v>
          </cell>
        </row>
        <row r="838">
          <cell r="M838">
            <v>837</v>
          </cell>
        </row>
        <row r="839">
          <cell r="M839">
            <v>838</v>
          </cell>
        </row>
        <row r="840">
          <cell r="M840">
            <v>839</v>
          </cell>
        </row>
        <row r="841">
          <cell r="M841">
            <v>840</v>
          </cell>
        </row>
        <row r="842">
          <cell r="M842">
            <v>841</v>
          </cell>
        </row>
        <row r="843">
          <cell r="M843">
            <v>842</v>
          </cell>
        </row>
        <row r="844">
          <cell r="M844">
            <v>843</v>
          </cell>
        </row>
        <row r="845">
          <cell r="M845">
            <v>844</v>
          </cell>
        </row>
        <row r="846">
          <cell r="M846">
            <v>845</v>
          </cell>
        </row>
        <row r="847">
          <cell r="M847">
            <v>846</v>
          </cell>
        </row>
        <row r="848">
          <cell r="M848">
            <v>847</v>
          </cell>
        </row>
        <row r="849">
          <cell r="M849">
            <v>848</v>
          </cell>
        </row>
        <row r="850">
          <cell r="M850">
            <v>849</v>
          </cell>
        </row>
        <row r="851">
          <cell r="M851">
            <v>850</v>
          </cell>
        </row>
        <row r="852">
          <cell r="M852">
            <v>851</v>
          </cell>
        </row>
        <row r="853">
          <cell r="M853">
            <v>852</v>
          </cell>
        </row>
        <row r="854">
          <cell r="M854">
            <v>853</v>
          </cell>
        </row>
        <row r="855">
          <cell r="M855">
            <v>854</v>
          </cell>
        </row>
        <row r="856">
          <cell r="M856">
            <v>855</v>
          </cell>
        </row>
        <row r="857">
          <cell r="M857">
            <v>856</v>
          </cell>
        </row>
        <row r="858">
          <cell r="M858">
            <v>857</v>
          </cell>
        </row>
        <row r="859">
          <cell r="M859">
            <v>858</v>
          </cell>
        </row>
        <row r="860">
          <cell r="M860">
            <v>859</v>
          </cell>
        </row>
        <row r="861">
          <cell r="M861">
            <v>860</v>
          </cell>
        </row>
        <row r="862">
          <cell r="M862">
            <v>861</v>
          </cell>
        </row>
        <row r="863">
          <cell r="M863">
            <v>862</v>
          </cell>
        </row>
        <row r="864">
          <cell r="M864">
            <v>863</v>
          </cell>
        </row>
        <row r="865">
          <cell r="M865">
            <v>864</v>
          </cell>
        </row>
        <row r="866">
          <cell r="M866">
            <v>865</v>
          </cell>
        </row>
        <row r="867">
          <cell r="M867">
            <v>866</v>
          </cell>
        </row>
        <row r="868">
          <cell r="M868">
            <v>867</v>
          </cell>
        </row>
        <row r="869">
          <cell r="M869">
            <v>868</v>
          </cell>
        </row>
        <row r="870">
          <cell r="M870">
            <v>869</v>
          </cell>
        </row>
        <row r="871">
          <cell r="M871">
            <v>870</v>
          </cell>
        </row>
        <row r="872">
          <cell r="M872">
            <v>871</v>
          </cell>
        </row>
        <row r="873">
          <cell r="M873">
            <v>872</v>
          </cell>
        </row>
        <row r="874">
          <cell r="M874">
            <v>873</v>
          </cell>
        </row>
        <row r="875">
          <cell r="M875">
            <v>874</v>
          </cell>
        </row>
        <row r="876">
          <cell r="M876">
            <v>875</v>
          </cell>
        </row>
        <row r="877">
          <cell r="M877">
            <v>876</v>
          </cell>
        </row>
        <row r="878">
          <cell r="M878">
            <v>877</v>
          </cell>
        </row>
        <row r="879">
          <cell r="M879">
            <v>878</v>
          </cell>
        </row>
        <row r="880">
          <cell r="M880">
            <v>879</v>
          </cell>
        </row>
        <row r="881">
          <cell r="M881">
            <v>880</v>
          </cell>
        </row>
        <row r="882">
          <cell r="M882">
            <v>881</v>
          </cell>
        </row>
        <row r="883">
          <cell r="M883">
            <v>882</v>
          </cell>
        </row>
        <row r="884">
          <cell r="M884">
            <v>883</v>
          </cell>
        </row>
        <row r="885">
          <cell r="M885">
            <v>884</v>
          </cell>
        </row>
        <row r="886">
          <cell r="M886">
            <v>885</v>
          </cell>
        </row>
        <row r="887">
          <cell r="M887">
            <v>886</v>
          </cell>
        </row>
        <row r="888">
          <cell r="M888">
            <v>887</v>
          </cell>
        </row>
        <row r="889">
          <cell r="M889">
            <v>888</v>
          </cell>
        </row>
        <row r="890">
          <cell r="M890">
            <v>889</v>
          </cell>
        </row>
        <row r="891">
          <cell r="M891">
            <v>890</v>
          </cell>
        </row>
        <row r="892">
          <cell r="M892">
            <v>891</v>
          </cell>
        </row>
        <row r="893">
          <cell r="M893">
            <v>892</v>
          </cell>
        </row>
        <row r="894">
          <cell r="M894">
            <v>893</v>
          </cell>
        </row>
        <row r="895">
          <cell r="M895">
            <v>894</v>
          </cell>
        </row>
        <row r="896">
          <cell r="M896">
            <v>895</v>
          </cell>
        </row>
        <row r="897">
          <cell r="M897">
            <v>896</v>
          </cell>
        </row>
        <row r="898">
          <cell r="M898">
            <v>897</v>
          </cell>
        </row>
        <row r="899">
          <cell r="M899">
            <v>898</v>
          </cell>
        </row>
        <row r="900">
          <cell r="M900">
            <v>899</v>
          </cell>
        </row>
        <row r="901">
          <cell r="M901">
            <v>900</v>
          </cell>
        </row>
        <row r="902">
          <cell r="M902">
            <v>901</v>
          </cell>
        </row>
        <row r="903">
          <cell r="M903">
            <v>902</v>
          </cell>
        </row>
        <row r="904">
          <cell r="M904">
            <v>903</v>
          </cell>
        </row>
        <row r="905">
          <cell r="M905">
            <v>904</v>
          </cell>
        </row>
        <row r="906">
          <cell r="M906">
            <v>905</v>
          </cell>
        </row>
        <row r="907">
          <cell r="M907">
            <v>906</v>
          </cell>
        </row>
        <row r="908">
          <cell r="M908">
            <v>907</v>
          </cell>
        </row>
        <row r="909">
          <cell r="M909">
            <v>908</v>
          </cell>
        </row>
        <row r="910">
          <cell r="M910">
            <v>909</v>
          </cell>
        </row>
        <row r="911">
          <cell r="M911">
            <v>910</v>
          </cell>
        </row>
        <row r="912">
          <cell r="M912">
            <v>911</v>
          </cell>
        </row>
        <row r="913">
          <cell r="M913">
            <v>912</v>
          </cell>
        </row>
        <row r="914">
          <cell r="M914">
            <v>913</v>
          </cell>
        </row>
        <row r="915">
          <cell r="M915">
            <v>914</v>
          </cell>
        </row>
        <row r="916">
          <cell r="M916">
            <v>915</v>
          </cell>
        </row>
        <row r="917">
          <cell r="M917">
            <v>916</v>
          </cell>
        </row>
        <row r="918">
          <cell r="M918">
            <v>917</v>
          </cell>
        </row>
        <row r="919">
          <cell r="M919">
            <v>918</v>
          </cell>
        </row>
        <row r="920">
          <cell r="M920">
            <v>919</v>
          </cell>
        </row>
        <row r="921">
          <cell r="M921">
            <v>920</v>
          </cell>
        </row>
        <row r="922">
          <cell r="M922">
            <v>921</v>
          </cell>
        </row>
        <row r="923">
          <cell r="M923">
            <v>922</v>
          </cell>
        </row>
        <row r="924">
          <cell r="M924">
            <v>923</v>
          </cell>
        </row>
        <row r="925">
          <cell r="M925">
            <v>924</v>
          </cell>
        </row>
        <row r="926">
          <cell r="M926">
            <v>925</v>
          </cell>
        </row>
        <row r="927">
          <cell r="M927">
            <v>926</v>
          </cell>
        </row>
        <row r="928">
          <cell r="M928">
            <v>927</v>
          </cell>
        </row>
        <row r="929">
          <cell r="M929">
            <v>928</v>
          </cell>
        </row>
        <row r="930">
          <cell r="M930">
            <v>929</v>
          </cell>
        </row>
        <row r="931">
          <cell r="M931">
            <v>930</v>
          </cell>
        </row>
        <row r="932">
          <cell r="M932">
            <v>931</v>
          </cell>
        </row>
        <row r="933">
          <cell r="M933">
            <v>932</v>
          </cell>
        </row>
        <row r="934">
          <cell r="M934">
            <v>933</v>
          </cell>
        </row>
        <row r="935">
          <cell r="M935">
            <v>934</v>
          </cell>
        </row>
        <row r="936">
          <cell r="M936">
            <v>935</v>
          </cell>
        </row>
        <row r="937">
          <cell r="M937">
            <v>936</v>
          </cell>
        </row>
        <row r="938">
          <cell r="M938">
            <v>937</v>
          </cell>
        </row>
        <row r="939">
          <cell r="M939">
            <v>938</v>
          </cell>
        </row>
        <row r="940">
          <cell r="M940">
            <v>939</v>
          </cell>
        </row>
        <row r="941">
          <cell r="M941">
            <v>940</v>
          </cell>
        </row>
        <row r="942">
          <cell r="M942">
            <v>941</v>
          </cell>
        </row>
        <row r="943">
          <cell r="M943">
            <v>942</v>
          </cell>
        </row>
        <row r="944">
          <cell r="M944">
            <v>943</v>
          </cell>
        </row>
        <row r="945">
          <cell r="M945">
            <v>944</v>
          </cell>
        </row>
        <row r="946">
          <cell r="M946">
            <v>945</v>
          </cell>
        </row>
        <row r="947">
          <cell r="M947">
            <v>946</v>
          </cell>
        </row>
        <row r="948">
          <cell r="M948">
            <v>947</v>
          </cell>
        </row>
        <row r="949">
          <cell r="M949">
            <v>948</v>
          </cell>
        </row>
        <row r="950">
          <cell r="M950">
            <v>949</v>
          </cell>
        </row>
        <row r="951">
          <cell r="M951">
            <v>950</v>
          </cell>
        </row>
        <row r="952">
          <cell r="M952">
            <v>951</v>
          </cell>
        </row>
        <row r="953">
          <cell r="M953">
            <v>952</v>
          </cell>
        </row>
        <row r="954">
          <cell r="M954">
            <v>953</v>
          </cell>
        </row>
        <row r="955">
          <cell r="M955">
            <v>954</v>
          </cell>
        </row>
        <row r="956">
          <cell r="M956">
            <v>955</v>
          </cell>
        </row>
        <row r="957">
          <cell r="M957">
            <v>956</v>
          </cell>
        </row>
        <row r="958">
          <cell r="M958">
            <v>957</v>
          </cell>
        </row>
        <row r="959">
          <cell r="M959">
            <v>958</v>
          </cell>
        </row>
        <row r="960">
          <cell r="M960">
            <v>959</v>
          </cell>
        </row>
        <row r="961">
          <cell r="M961">
            <v>960</v>
          </cell>
        </row>
        <row r="962">
          <cell r="M962">
            <v>961</v>
          </cell>
        </row>
        <row r="963">
          <cell r="M963">
            <v>962</v>
          </cell>
        </row>
        <row r="964">
          <cell r="M964">
            <v>963</v>
          </cell>
        </row>
        <row r="965">
          <cell r="M965">
            <v>964</v>
          </cell>
        </row>
        <row r="966">
          <cell r="M966">
            <v>965</v>
          </cell>
        </row>
        <row r="967">
          <cell r="M967">
            <v>966</v>
          </cell>
        </row>
        <row r="968">
          <cell r="M968">
            <v>967</v>
          </cell>
        </row>
        <row r="969">
          <cell r="M969">
            <v>968</v>
          </cell>
        </row>
        <row r="970">
          <cell r="M970">
            <v>969</v>
          </cell>
        </row>
        <row r="971">
          <cell r="M971">
            <v>970</v>
          </cell>
        </row>
        <row r="972">
          <cell r="M972">
            <v>971</v>
          </cell>
        </row>
        <row r="973">
          <cell r="M973">
            <v>972</v>
          </cell>
        </row>
        <row r="974">
          <cell r="M974">
            <v>973</v>
          </cell>
        </row>
        <row r="975">
          <cell r="M975">
            <v>974</v>
          </cell>
        </row>
        <row r="976">
          <cell r="M976">
            <v>975</v>
          </cell>
        </row>
        <row r="977">
          <cell r="M977">
            <v>976</v>
          </cell>
        </row>
        <row r="978">
          <cell r="M978">
            <v>977</v>
          </cell>
        </row>
        <row r="979">
          <cell r="M979">
            <v>978</v>
          </cell>
        </row>
        <row r="980">
          <cell r="M980">
            <v>979</v>
          </cell>
        </row>
        <row r="981">
          <cell r="M981">
            <v>980</v>
          </cell>
        </row>
        <row r="982">
          <cell r="M982">
            <v>981</v>
          </cell>
        </row>
        <row r="983">
          <cell r="M983">
            <v>982</v>
          </cell>
        </row>
        <row r="984">
          <cell r="M984">
            <v>983</v>
          </cell>
        </row>
        <row r="985">
          <cell r="M985">
            <v>984</v>
          </cell>
        </row>
        <row r="986">
          <cell r="M986">
            <v>985</v>
          </cell>
        </row>
        <row r="987">
          <cell r="M987">
            <v>986</v>
          </cell>
        </row>
        <row r="988">
          <cell r="M988">
            <v>987</v>
          </cell>
        </row>
        <row r="989">
          <cell r="M989">
            <v>988</v>
          </cell>
        </row>
        <row r="990">
          <cell r="M990">
            <v>989</v>
          </cell>
        </row>
        <row r="991">
          <cell r="M991">
            <v>990</v>
          </cell>
        </row>
        <row r="992">
          <cell r="M992">
            <v>991</v>
          </cell>
        </row>
        <row r="993">
          <cell r="M993">
            <v>992</v>
          </cell>
        </row>
        <row r="994">
          <cell r="M994">
            <v>993</v>
          </cell>
        </row>
        <row r="995">
          <cell r="M995">
            <v>994</v>
          </cell>
        </row>
        <row r="996">
          <cell r="M996">
            <v>995</v>
          </cell>
        </row>
        <row r="997">
          <cell r="M997">
            <v>996</v>
          </cell>
        </row>
        <row r="998">
          <cell r="M998">
            <v>997</v>
          </cell>
        </row>
        <row r="999">
          <cell r="M999">
            <v>998</v>
          </cell>
        </row>
        <row r="1000">
          <cell r="M1000">
            <v>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plir"/>
      <sheetName val="Dico"/>
      <sheetName val="Mes Allures d'entraînement"/>
      <sheetName val="Antisèches"/>
      <sheetName val="Pompe"/>
      <sheetName val="Emploi du temps"/>
      <sheetName val="Résultats"/>
      <sheetName val="S42"/>
      <sheetName val="S43"/>
      <sheetName val="S44"/>
      <sheetName val="S45"/>
      <sheetName val="S46"/>
      <sheetName val="S47"/>
      <sheetName val="S48"/>
      <sheetName val="S49"/>
      <sheetName val="S50"/>
      <sheetName val="S51"/>
      <sheetName val="S52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S31"/>
      <sheetName val="S32"/>
      <sheetName val="S33"/>
      <sheetName val="S34"/>
      <sheetName val="S35"/>
      <sheetName val="S36"/>
      <sheetName val="S37"/>
      <sheetName val="S38"/>
      <sheetName val="S39"/>
      <sheetName val="S40"/>
      <sheetName val="S41"/>
      <sheetName val="RECAP"/>
      <sheetName val="Quantification"/>
      <sheetName val="Fatigue"/>
      <sheetName val="valid donné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2">
          <cell r="A2">
            <v>6</v>
          </cell>
          <cell r="B2">
            <v>3.472222222222222E-3</v>
          </cell>
          <cell r="C2">
            <v>0.1</v>
          </cell>
          <cell r="D2">
            <v>1</v>
          </cell>
          <cell r="E2" t="str">
            <v>Endurance</v>
          </cell>
          <cell r="G2">
            <v>1</v>
          </cell>
          <cell r="H2" t="str">
            <v>janvier</v>
          </cell>
          <cell r="I2">
            <v>2010</v>
          </cell>
          <cell r="J2" t="str">
            <v>Triathlon</v>
          </cell>
          <cell r="K2" t="str">
            <v>Super-sprint</v>
          </cell>
          <cell r="L2" t="str">
            <v>25m</v>
          </cell>
          <cell r="M2">
            <v>1</v>
          </cell>
          <cell r="N2" t="str">
            <v>Oui</v>
          </cell>
          <cell r="Q2">
            <v>0</v>
          </cell>
          <cell r="R2">
            <v>1</v>
          </cell>
        </row>
        <row r="3">
          <cell r="A3">
            <v>7</v>
          </cell>
          <cell r="B3">
            <v>6.9444444444444441E-3</v>
          </cell>
          <cell r="C3">
            <v>0.2</v>
          </cell>
          <cell r="D3">
            <v>2</v>
          </cell>
          <cell r="E3" t="str">
            <v>S.aérobie</v>
          </cell>
          <cell r="G3">
            <v>2</v>
          </cell>
          <cell r="H3" t="str">
            <v>février</v>
          </cell>
          <cell r="I3">
            <v>2011</v>
          </cell>
          <cell r="J3" t="str">
            <v>Duathlon</v>
          </cell>
          <cell r="K3" t="str">
            <v>Sprint</v>
          </cell>
          <cell r="L3" t="str">
            <v>50m</v>
          </cell>
          <cell r="M3">
            <v>2</v>
          </cell>
          <cell r="N3" t="str">
            <v>Non</v>
          </cell>
          <cell r="Q3">
            <v>1</v>
          </cell>
        </row>
        <row r="4">
          <cell r="A4">
            <v>8</v>
          </cell>
          <cell r="B4">
            <v>1.0416666666666701E-2</v>
          </cell>
          <cell r="C4">
            <v>0.3</v>
          </cell>
          <cell r="D4">
            <v>3</v>
          </cell>
          <cell r="E4" t="str">
            <v>S.anaérobie</v>
          </cell>
          <cell r="G4">
            <v>3</v>
          </cell>
          <cell r="H4" t="str">
            <v>mars</v>
          </cell>
          <cell r="I4">
            <v>2012</v>
          </cell>
          <cell r="J4" t="str">
            <v>Aquathlon</v>
          </cell>
          <cell r="K4" t="str">
            <v>CD</v>
          </cell>
          <cell r="L4" t="str">
            <v>Eau libre</v>
          </cell>
          <cell r="M4">
            <v>3</v>
          </cell>
          <cell r="Q4">
            <v>2</v>
          </cell>
        </row>
        <row r="5">
          <cell r="A5">
            <v>9</v>
          </cell>
          <cell r="B5">
            <v>1.38888888888889E-2</v>
          </cell>
          <cell r="C5">
            <v>0.4</v>
          </cell>
          <cell r="D5">
            <v>4</v>
          </cell>
          <cell r="E5" t="str">
            <v>VMA</v>
          </cell>
          <cell r="G5">
            <v>4</v>
          </cell>
          <cell r="H5" t="str">
            <v>avril</v>
          </cell>
          <cell r="I5">
            <v>2013</v>
          </cell>
          <cell r="J5" t="str">
            <v>Bike &amp; Run</v>
          </cell>
          <cell r="K5" t="str">
            <v>LD</v>
          </cell>
          <cell r="M5">
            <v>4</v>
          </cell>
          <cell r="Q5">
            <v>3</v>
          </cell>
        </row>
        <row r="6">
          <cell r="A6">
            <v>10</v>
          </cell>
          <cell r="B6">
            <v>1.7361111111111101E-2</v>
          </cell>
          <cell r="C6">
            <v>0.5</v>
          </cell>
          <cell r="D6">
            <v>5</v>
          </cell>
          <cell r="E6" t="str">
            <v>Lactique</v>
          </cell>
          <cell r="G6">
            <v>5</v>
          </cell>
          <cell r="H6" t="str">
            <v>mai</v>
          </cell>
          <cell r="I6">
            <v>2014</v>
          </cell>
          <cell r="J6" t="str">
            <v>Natation</v>
          </cell>
          <cell r="K6" t="str">
            <v>50 NL</v>
          </cell>
          <cell r="M6">
            <v>5</v>
          </cell>
          <cell r="Q6">
            <v>4</v>
          </cell>
        </row>
        <row r="7">
          <cell r="A7">
            <v>11</v>
          </cell>
          <cell r="B7">
            <v>2.0833333333333301E-2</v>
          </cell>
          <cell r="C7">
            <v>0.6</v>
          </cell>
          <cell r="D7">
            <v>6</v>
          </cell>
          <cell r="E7" t="str">
            <v>Vitesse</v>
          </cell>
          <cell r="G7">
            <v>6</v>
          </cell>
          <cell r="H7" t="str">
            <v>juin</v>
          </cell>
          <cell r="I7">
            <v>2015</v>
          </cell>
          <cell r="J7" t="str">
            <v>Vélo / VTT</v>
          </cell>
          <cell r="K7" t="str">
            <v>100 NL</v>
          </cell>
          <cell r="M7">
            <v>6</v>
          </cell>
          <cell r="Q7">
            <v>5</v>
          </cell>
        </row>
        <row r="8">
          <cell r="A8">
            <v>12</v>
          </cell>
          <cell r="B8">
            <v>2.43055555555555E-2</v>
          </cell>
          <cell r="C8">
            <v>0.7</v>
          </cell>
          <cell r="D8">
            <v>7</v>
          </cell>
          <cell r="G8">
            <v>7</v>
          </cell>
          <cell r="H8" t="str">
            <v>juillet</v>
          </cell>
          <cell r="I8">
            <v>2016</v>
          </cell>
          <cell r="J8" t="str">
            <v>Course à pied</v>
          </cell>
          <cell r="K8" t="str">
            <v>200 NL</v>
          </cell>
          <cell r="M8">
            <v>7</v>
          </cell>
          <cell r="Q8">
            <v>6</v>
          </cell>
        </row>
        <row r="9">
          <cell r="A9">
            <v>13</v>
          </cell>
          <cell r="B9">
            <v>2.7777777777777801E-2</v>
          </cell>
          <cell r="C9">
            <v>0.8</v>
          </cell>
          <cell r="D9">
            <v>8</v>
          </cell>
          <cell r="G9">
            <v>8</v>
          </cell>
          <cell r="H9" t="str">
            <v>août</v>
          </cell>
          <cell r="I9">
            <v>2017</v>
          </cell>
          <cell r="J9" t="str">
            <v>Cross</v>
          </cell>
          <cell r="K9" t="str">
            <v>400 NL</v>
          </cell>
          <cell r="M9">
            <v>8</v>
          </cell>
          <cell r="Q9">
            <v>7</v>
          </cell>
        </row>
        <row r="10">
          <cell r="A10">
            <v>14</v>
          </cell>
          <cell r="B10">
            <v>3.125E-2</v>
          </cell>
          <cell r="C10">
            <v>0.9</v>
          </cell>
          <cell r="D10">
            <v>9</v>
          </cell>
          <cell r="G10">
            <v>9</v>
          </cell>
          <cell r="H10" t="str">
            <v>septembre</v>
          </cell>
          <cell r="I10">
            <v>2018</v>
          </cell>
          <cell r="J10" t="str">
            <v>Ski de fond</v>
          </cell>
          <cell r="K10" t="str">
            <v>800 NL</v>
          </cell>
          <cell r="M10">
            <v>9</v>
          </cell>
          <cell r="Q10">
            <v>8</v>
          </cell>
        </row>
        <row r="11">
          <cell r="A11">
            <v>15</v>
          </cell>
          <cell r="B11">
            <v>3.4722222222222203E-2</v>
          </cell>
          <cell r="C11">
            <v>1</v>
          </cell>
          <cell r="D11">
            <v>10</v>
          </cell>
          <cell r="G11">
            <v>10</v>
          </cell>
          <cell r="H11" t="str">
            <v>octobre</v>
          </cell>
          <cell r="I11">
            <v>2019</v>
          </cell>
          <cell r="J11" t="str">
            <v>Test terrain</v>
          </cell>
          <cell r="K11" t="str">
            <v>1500 NL</v>
          </cell>
          <cell r="M11">
            <v>10</v>
          </cell>
          <cell r="Q11">
            <v>9</v>
          </cell>
        </row>
        <row r="12">
          <cell r="A12">
            <v>16</v>
          </cell>
          <cell r="B12">
            <v>3.8194444444444399E-2</v>
          </cell>
          <cell r="C12">
            <v>1.1000000000000001</v>
          </cell>
          <cell r="D12">
            <v>11</v>
          </cell>
          <cell r="G12">
            <v>11</v>
          </cell>
          <cell r="H12" t="str">
            <v>novembre</v>
          </cell>
          <cell r="I12">
            <v>2020</v>
          </cell>
          <cell r="J12" t="str">
            <v>Test labo</v>
          </cell>
          <cell r="K12" t="str">
            <v>50 papillon</v>
          </cell>
          <cell r="M12">
            <v>11</v>
          </cell>
          <cell r="Q12">
            <v>10</v>
          </cell>
        </row>
        <row r="13">
          <cell r="A13">
            <v>17</v>
          </cell>
          <cell r="B13">
            <v>4.1666666666666602E-2</v>
          </cell>
          <cell r="C13">
            <v>1.2</v>
          </cell>
          <cell r="D13">
            <v>12</v>
          </cell>
          <cell r="G13">
            <v>12</v>
          </cell>
          <cell r="H13" t="str">
            <v>décembre</v>
          </cell>
          <cell r="J13" t="str">
            <v>Autre</v>
          </cell>
          <cell r="K13" t="str">
            <v>100 papillon</v>
          </cell>
          <cell r="M13">
            <v>12</v>
          </cell>
        </row>
        <row r="14">
          <cell r="A14">
            <v>18</v>
          </cell>
          <cell r="B14">
            <v>4.5138888888888902E-2</v>
          </cell>
          <cell r="C14">
            <v>1.3</v>
          </cell>
          <cell r="D14">
            <v>13</v>
          </cell>
          <cell r="G14">
            <v>13</v>
          </cell>
          <cell r="K14" t="str">
            <v>200 papillon</v>
          </cell>
          <cell r="M14">
            <v>13</v>
          </cell>
        </row>
        <row r="15">
          <cell r="A15">
            <v>19</v>
          </cell>
          <cell r="B15">
            <v>4.8611111111111098E-2</v>
          </cell>
          <cell r="C15">
            <v>1.4</v>
          </cell>
          <cell r="D15">
            <v>14</v>
          </cell>
          <cell r="G15">
            <v>14</v>
          </cell>
          <cell r="K15" t="str">
            <v>50 dos</v>
          </cell>
          <cell r="M15">
            <v>14</v>
          </cell>
        </row>
        <row r="16">
          <cell r="A16">
            <v>20</v>
          </cell>
          <cell r="B16">
            <v>5.2083333333333301E-2</v>
          </cell>
          <cell r="C16">
            <v>1.5</v>
          </cell>
          <cell r="D16">
            <v>15</v>
          </cell>
          <cell r="G16">
            <v>15</v>
          </cell>
          <cell r="K16" t="str">
            <v>100 dos</v>
          </cell>
          <cell r="M16">
            <v>15</v>
          </cell>
        </row>
        <row r="17">
          <cell r="B17">
            <v>5.5555555555555497E-2</v>
          </cell>
          <cell r="C17">
            <v>1.6</v>
          </cell>
          <cell r="D17">
            <v>16</v>
          </cell>
          <cell r="G17">
            <v>16</v>
          </cell>
          <cell r="K17" t="str">
            <v>200 dos</v>
          </cell>
          <cell r="M17">
            <v>16</v>
          </cell>
        </row>
        <row r="18">
          <cell r="B18">
            <v>5.9027777777777797E-2</v>
          </cell>
          <cell r="C18">
            <v>1.7</v>
          </cell>
          <cell r="D18">
            <v>17</v>
          </cell>
          <cell r="G18">
            <v>17</v>
          </cell>
          <cell r="K18" t="str">
            <v>50 brasse</v>
          </cell>
          <cell r="M18">
            <v>17</v>
          </cell>
        </row>
        <row r="19">
          <cell r="B19">
            <v>6.25E-2</v>
          </cell>
          <cell r="C19">
            <v>1.8</v>
          </cell>
          <cell r="D19">
            <v>18</v>
          </cell>
          <cell r="G19">
            <v>18</v>
          </cell>
          <cell r="K19" t="str">
            <v>100 brasse</v>
          </cell>
          <cell r="M19">
            <v>18</v>
          </cell>
        </row>
        <row r="20">
          <cell r="B20">
            <v>6.5972222222222196E-2</v>
          </cell>
          <cell r="C20">
            <v>1.9</v>
          </cell>
          <cell r="D20">
            <v>19</v>
          </cell>
          <cell r="G20">
            <v>19</v>
          </cell>
          <cell r="K20" t="str">
            <v>200 brasse</v>
          </cell>
          <cell r="M20">
            <v>19</v>
          </cell>
        </row>
        <row r="21">
          <cell r="B21">
            <v>6.9444444444444406E-2</v>
          </cell>
          <cell r="C21">
            <v>2</v>
          </cell>
          <cell r="D21">
            <v>20</v>
          </cell>
          <cell r="G21">
            <v>20</v>
          </cell>
          <cell r="K21" t="str">
            <v>100 4N</v>
          </cell>
          <cell r="M21">
            <v>20</v>
          </cell>
        </row>
        <row r="22">
          <cell r="B22">
            <v>7.2916666666666602E-2</v>
          </cell>
          <cell r="C22">
            <v>2.1</v>
          </cell>
          <cell r="D22">
            <v>21</v>
          </cell>
          <cell r="G22">
            <v>21</v>
          </cell>
          <cell r="K22" t="str">
            <v>200 4N</v>
          </cell>
          <cell r="M22">
            <v>21</v>
          </cell>
        </row>
        <row r="23">
          <cell r="B23">
            <v>7.6388888888888895E-2</v>
          </cell>
          <cell r="C23">
            <v>2.2000000000000002</v>
          </cell>
          <cell r="D23">
            <v>22</v>
          </cell>
          <cell r="G23">
            <v>22</v>
          </cell>
          <cell r="K23" t="str">
            <v>400 4N</v>
          </cell>
          <cell r="M23">
            <v>22</v>
          </cell>
        </row>
        <row r="24">
          <cell r="B24">
            <v>7.9861111111111105E-2</v>
          </cell>
          <cell r="C24">
            <v>2.2999999999999998</v>
          </cell>
          <cell r="D24">
            <v>23</v>
          </cell>
          <cell r="G24">
            <v>23</v>
          </cell>
          <cell r="K24" t="str">
            <v>1000 piste</v>
          </cell>
          <cell r="M24">
            <v>23</v>
          </cell>
        </row>
        <row r="25">
          <cell r="B25">
            <v>8.3333333333333301E-2</v>
          </cell>
          <cell r="C25">
            <v>2.4</v>
          </cell>
          <cell r="D25">
            <v>24</v>
          </cell>
          <cell r="G25">
            <v>24</v>
          </cell>
          <cell r="K25" t="str">
            <v>1500 piste</v>
          </cell>
          <cell r="M25">
            <v>24</v>
          </cell>
        </row>
        <row r="26">
          <cell r="B26">
            <v>8.6805555555555497E-2</v>
          </cell>
          <cell r="C26">
            <v>2.5</v>
          </cell>
          <cell r="D26">
            <v>25</v>
          </cell>
          <cell r="G26">
            <v>25</v>
          </cell>
          <cell r="K26" t="str">
            <v>2000 piste</v>
          </cell>
          <cell r="M26">
            <v>25</v>
          </cell>
        </row>
        <row r="27">
          <cell r="B27">
            <v>9.0277777777777804E-2</v>
          </cell>
          <cell r="C27">
            <v>2.6</v>
          </cell>
          <cell r="D27">
            <v>26</v>
          </cell>
          <cell r="G27">
            <v>26</v>
          </cell>
          <cell r="K27" t="str">
            <v>3000 piste</v>
          </cell>
          <cell r="M27">
            <v>26</v>
          </cell>
        </row>
        <row r="28">
          <cell r="B28">
            <v>9.375E-2</v>
          </cell>
          <cell r="C28">
            <v>2.7</v>
          </cell>
          <cell r="D28">
            <v>27</v>
          </cell>
          <cell r="G28">
            <v>27</v>
          </cell>
          <cell r="K28" t="str">
            <v>5000 piste</v>
          </cell>
          <cell r="M28">
            <v>27</v>
          </cell>
        </row>
        <row r="29">
          <cell r="B29">
            <v>9.7222222222222196E-2</v>
          </cell>
          <cell r="C29">
            <v>2.8</v>
          </cell>
          <cell r="D29">
            <v>28</v>
          </cell>
          <cell r="G29">
            <v>28</v>
          </cell>
          <cell r="K29" t="str">
            <v>5 km route</v>
          </cell>
          <cell r="M29">
            <v>28</v>
          </cell>
        </row>
        <row r="30">
          <cell r="B30">
            <v>0.100694444444444</v>
          </cell>
          <cell r="C30">
            <v>2.9</v>
          </cell>
          <cell r="D30">
            <v>29</v>
          </cell>
          <cell r="G30">
            <v>29</v>
          </cell>
          <cell r="K30" t="str">
            <v>10 km route</v>
          </cell>
          <cell r="M30">
            <v>29</v>
          </cell>
        </row>
        <row r="31">
          <cell r="B31">
            <v>0.10416666666666601</v>
          </cell>
          <cell r="C31">
            <v>3</v>
          </cell>
          <cell r="D31">
            <v>30</v>
          </cell>
          <cell r="G31">
            <v>30</v>
          </cell>
          <cell r="K31" t="str">
            <v>Test Vaussenat</v>
          </cell>
          <cell r="M31">
            <v>30</v>
          </cell>
        </row>
        <row r="32">
          <cell r="B32">
            <v>0.10763888888888901</v>
          </cell>
          <cell r="C32">
            <v>3.1</v>
          </cell>
          <cell r="D32">
            <v>31</v>
          </cell>
          <cell r="G32">
            <v>31</v>
          </cell>
          <cell r="K32" t="str">
            <v>Test VAMEVAL</v>
          </cell>
          <cell r="M32">
            <v>31</v>
          </cell>
        </row>
        <row r="33">
          <cell r="B33">
            <v>0.11111111111111099</v>
          </cell>
          <cell r="C33">
            <v>3.2</v>
          </cell>
          <cell r="D33">
            <v>32</v>
          </cell>
          <cell r="K33" t="str">
            <v>Test PMA</v>
          </cell>
          <cell r="M33">
            <v>32</v>
          </cell>
        </row>
        <row r="34">
          <cell r="B34">
            <v>0.114583333333333</v>
          </cell>
          <cell r="C34">
            <v>3.3</v>
          </cell>
          <cell r="D34">
            <v>33</v>
          </cell>
          <cell r="K34" t="str">
            <v>Test puissance 5'</v>
          </cell>
          <cell r="M34">
            <v>33</v>
          </cell>
        </row>
        <row r="35">
          <cell r="B35">
            <v>0.118055555555555</v>
          </cell>
          <cell r="C35">
            <v>3.4</v>
          </cell>
          <cell r="D35">
            <v>34</v>
          </cell>
          <cell r="K35" t="str">
            <v>Test puissance 20'</v>
          </cell>
          <cell r="M35">
            <v>34</v>
          </cell>
        </row>
        <row r="36">
          <cell r="B36">
            <v>0.121527777777778</v>
          </cell>
          <cell r="C36">
            <v>3.5</v>
          </cell>
          <cell r="D36">
            <v>35</v>
          </cell>
          <cell r="K36" t="str">
            <v>Autre</v>
          </cell>
          <cell r="M36">
            <v>35</v>
          </cell>
        </row>
        <row r="37">
          <cell r="B37">
            <v>0.125</v>
          </cell>
          <cell r="C37">
            <v>3.6</v>
          </cell>
          <cell r="D37">
            <v>36</v>
          </cell>
          <cell r="M37">
            <v>36</v>
          </cell>
        </row>
        <row r="38">
          <cell r="B38">
            <v>0.12847222222222199</v>
          </cell>
          <cell r="C38">
            <v>3.7</v>
          </cell>
          <cell r="D38">
            <v>37</v>
          </cell>
          <cell r="M38">
            <v>37</v>
          </cell>
        </row>
        <row r="39">
          <cell r="B39">
            <v>0.131944444444444</v>
          </cell>
          <cell r="C39">
            <v>3.8</v>
          </cell>
          <cell r="D39">
            <v>38</v>
          </cell>
          <cell r="M39">
            <v>38</v>
          </cell>
        </row>
        <row r="40">
          <cell r="B40">
            <v>0.13541666666666599</v>
          </cell>
          <cell r="C40">
            <v>3.9</v>
          </cell>
          <cell r="D40">
            <v>39</v>
          </cell>
          <cell r="M40">
            <v>39</v>
          </cell>
        </row>
        <row r="41">
          <cell r="B41">
            <v>0.13888888888888901</v>
          </cell>
          <cell r="C41">
            <v>4</v>
          </cell>
          <cell r="D41">
            <v>40</v>
          </cell>
          <cell r="M41">
            <v>40</v>
          </cell>
        </row>
        <row r="42">
          <cell r="B42">
            <v>0.14236111111111099</v>
          </cell>
          <cell r="C42">
            <v>4.0999999999999996</v>
          </cell>
          <cell r="D42">
            <v>41</v>
          </cell>
          <cell r="M42">
            <v>41</v>
          </cell>
        </row>
        <row r="43">
          <cell r="B43">
            <v>0.14583333333333301</v>
          </cell>
          <cell r="C43">
            <v>4.2</v>
          </cell>
          <cell r="D43">
            <v>42</v>
          </cell>
          <cell r="M43">
            <v>42</v>
          </cell>
        </row>
        <row r="44">
          <cell r="B44">
            <v>0.149305555555555</v>
          </cell>
          <cell r="C44">
            <v>4.3</v>
          </cell>
          <cell r="D44">
            <v>43</v>
          </cell>
          <cell r="M44">
            <v>43</v>
          </cell>
        </row>
        <row r="45">
          <cell r="B45">
            <v>0.15277777777777801</v>
          </cell>
          <cell r="C45">
            <v>4.4000000000000004</v>
          </cell>
          <cell r="D45">
            <v>44</v>
          </cell>
          <cell r="M45">
            <v>44</v>
          </cell>
        </row>
        <row r="46">
          <cell r="B46">
            <v>0.15625</v>
          </cell>
          <cell r="C46">
            <v>4.5</v>
          </cell>
          <cell r="D46">
            <v>45</v>
          </cell>
          <cell r="M46">
            <v>45</v>
          </cell>
        </row>
        <row r="47">
          <cell r="B47">
            <v>0.15972222222222199</v>
          </cell>
          <cell r="C47">
            <v>4.5999999999999996</v>
          </cell>
          <cell r="D47">
            <v>46</v>
          </cell>
          <cell r="M47">
            <v>46</v>
          </cell>
        </row>
        <row r="48">
          <cell r="B48">
            <v>0.163194444444444</v>
          </cell>
          <cell r="C48">
            <v>4.7</v>
          </cell>
          <cell r="D48">
            <v>47</v>
          </cell>
          <cell r="M48">
            <v>47</v>
          </cell>
        </row>
        <row r="49">
          <cell r="B49">
            <v>0.16666666666666599</v>
          </cell>
          <cell r="C49">
            <v>4.8</v>
          </cell>
          <cell r="D49">
            <v>48</v>
          </cell>
          <cell r="M49">
            <v>48</v>
          </cell>
        </row>
        <row r="50">
          <cell r="B50">
            <v>0.17013888888888901</v>
          </cell>
          <cell r="C50">
            <v>4.9000000000000004</v>
          </cell>
          <cell r="D50">
            <v>49</v>
          </cell>
          <cell r="M50">
            <v>49</v>
          </cell>
        </row>
        <row r="51">
          <cell r="B51">
            <v>0.17361111111111099</v>
          </cell>
          <cell r="C51">
            <v>5</v>
          </cell>
          <cell r="D51">
            <v>50</v>
          </cell>
          <cell r="M51">
            <v>50</v>
          </cell>
        </row>
        <row r="52">
          <cell r="B52">
            <v>0.17708333333333301</v>
          </cell>
          <cell r="C52">
            <v>5.0999999999999996</v>
          </cell>
          <cell r="D52">
            <v>51</v>
          </cell>
          <cell r="M52">
            <v>51</v>
          </cell>
        </row>
        <row r="53">
          <cell r="B53">
            <v>0.180555555555555</v>
          </cell>
          <cell r="C53">
            <v>5.2</v>
          </cell>
          <cell r="D53">
            <v>52</v>
          </cell>
          <cell r="M53">
            <v>52</v>
          </cell>
        </row>
        <row r="54">
          <cell r="B54">
            <v>0.18402777777777801</v>
          </cell>
          <cell r="C54">
            <v>5.3</v>
          </cell>
          <cell r="D54">
            <v>53</v>
          </cell>
          <cell r="M54">
            <v>53</v>
          </cell>
        </row>
        <row r="55">
          <cell r="B55">
            <v>0.1875</v>
          </cell>
          <cell r="C55">
            <v>5.4</v>
          </cell>
          <cell r="D55">
            <v>54</v>
          </cell>
          <cell r="M55">
            <v>54</v>
          </cell>
        </row>
        <row r="56">
          <cell r="B56">
            <v>0.19097222222222199</v>
          </cell>
          <cell r="C56">
            <v>5.5</v>
          </cell>
          <cell r="D56">
            <v>55</v>
          </cell>
          <cell r="M56">
            <v>55</v>
          </cell>
        </row>
        <row r="57">
          <cell r="B57">
            <v>0.194444444444444</v>
          </cell>
          <cell r="C57">
            <v>5.6</v>
          </cell>
          <cell r="D57">
            <v>56</v>
          </cell>
          <cell r="M57">
            <v>56</v>
          </cell>
        </row>
        <row r="58">
          <cell r="B58">
            <v>0.19791666666666599</v>
          </cell>
          <cell r="C58">
            <v>5.7</v>
          </cell>
          <cell r="D58">
            <v>57</v>
          </cell>
          <cell r="M58">
            <v>57</v>
          </cell>
        </row>
        <row r="59">
          <cell r="B59">
            <v>0.20138888888888901</v>
          </cell>
          <cell r="C59">
            <v>5.8</v>
          </cell>
          <cell r="D59">
            <v>58</v>
          </cell>
          <cell r="M59">
            <v>58</v>
          </cell>
        </row>
        <row r="60">
          <cell r="B60">
            <v>0.20486111111111099</v>
          </cell>
          <cell r="C60">
            <v>5.9</v>
          </cell>
          <cell r="D60">
            <v>59</v>
          </cell>
          <cell r="M60">
            <v>59</v>
          </cell>
        </row>
        <row r="61">
          <cell r="B61">
            <v>0.20833333333333301</v>
          </cell>
          <cell r="C61">
            <v>6</v>
          </cell>
          <cell r="D61">
            <v>60</v>
          </cell>
          <cell r="M61">
            <v>60</v>
          </cell>
        </row>
        <row r="62">
          <cell r="B62">
            <v>0.211805555555555</v>
          </cell>
          <cell r="C62">
            <v>6.1</v>
          </cell>
          <cell r="D62">
            <v>61</v>
          </cell>
          <cell r="M62">
            <v>61</v>
          </cell>
        </row>
        <row r="63">
          <cell r="B63">
            <v>0.21527777777777801</v>
          </cell>
          <cell r="C63">
            <v>6.2</v>
          </cell>
          <cell r="D63">
            <v>62</v>
          </cell>
          <cell r="M63">
            <v>62</v>
          </cell>
        </row>
        <row r="64">
          <cell r="B64">
            <v>0.21875</v>
          </cell>
          <cell r="C64">
            <v>6.3</v>
          </cell>
          <cell r="D64">
            <v>63</v>
          </cell>
          <cell r="M64">
            <v>63</v>
          </cell>
        </row>
        <row r="65">
          <cell r="B65">
            <v>0.22222222222222199</v>
          </cell>
          <cell r="C65">
            <v>6.4</v>
          </cell>
          <cell r="D65">
            <v>64</v>
          </cell>
          <cell r="M65">
            <v>64</v>
          </cell>
        </row>
        <row r="66">
          <cell r="B66">
            <v>0.225694444444444</v>
          </cell>
          <cell r="C66">
            <v>6.5</v>
          </cell>
          <cell r="D66">
            <v>65</v>
          </cell>
          <cell r="M66">
            <v>65</v>
          </cell>
        </row>
        <row r="67">
          <cell r="B67">
            <v>0.22916666666666599</v>
          </cell>
          <cell r="C67">
            <v>6.6</v>
          </cell>
          <cell r="D67">
            <v>66</v>
          </cell>
          <cell r="M67">
            <v>66</v>
          </cell>
        </row>
        <row r="68">
          <cell r="B68">
            <v>0.23263888888888901</v>
          </cell>
          <cell r="C68">
            <v>6.7</v>
          </cell>
          <cell r="D68">
            <v>67</v>
          </cell>
          <cell r="M68">
            <v>67</v>
          </cell>
        </row>
        <row r="69">
          <cell r="B69">
            <v>0.23611111111111099</v>
          </cell>
          <cell r="C69">
            <v>6.8</v>
          </cell>
          <cell r="D69">
            <v>68</v>
          </cell>
          <cell r="M69">
            <v>68</v>
          </cell>
        </row>
        <row r="70">
          <cell r="B70">
            <v>0.23958333333333301</v>
          </cell>
          <cell r="C70">
            <v>6.9</v>
          </cell>
          <cell r="D70">
            <v>69</v>
          </cell>
          <cell r="M70">
            <v>69</v>
          </cell>
        </row>
        <row r="71">
          <cell r="B71">
            <v>0.243055555555555</v>
          </cell>
          <cell r="C71">
            <v>7</v>
          </cell>
          <cell r="D71">
            <v>70</v>
          </cell>
          <cell r="M71">
            <v>70</v>
          </cell>
        </row>
        <row r="72">
          <cell r="B72">
            <v>0.24652777777777801</v>
          </cell>
          <cell r="C72">
            <v>7.1</v>
          </cell>
          <cell r="D72">
            <v>71</v>
          </cell>
          <cell r="M72">
            <v>71</v>
          </cell>
        </row>
        <row r="73">
          <cell r="B73">
            <v>0.25</v>
          </cell>
          <cell r="C73">
            <v>7.2</v>
          </cell>
          <cell r="D73">
            <v>72</v>
          </cell>
          <cell r="M73">
            <v>72</v>
          </cell>
        </row>
        <row r="74">
          <cell r="B74">
            <v>0.25347222222222199</v>
          </cell>
          <cell r="C74">
            <v>7.3</v>
          </cell>
          <cell r="D74">
            <v>73</v>
          </cell>
          <cell r="M74">
            <v>73</v>
          </cell>
        </row>
        <row r="75">
          <cell r="B75">
            <v>0.25694444444444398</v>
          </cell>
          <cell r="C75">
            <v>7.4</v>
          </cell>
          <cell r="D75">
            <v>74</v>
          </cell>
          <cell r="M75">
            <v>74</v>
          </cell>
        </row>
        <row r="76">
          <cell r="B76">
            <v>0.26041666666666602</v>
          </cell>
          <cell r="C76">
            <v>7.5</v>
          </cell>
          <cell r="D76">
            <v>75</v>
          </cell>
          <cell r="M76">
            <v>75</v>
          </cell>
        </row>
        <row r="77">
          <cell r="B77">
            <v>0.26388888888888901</v>
          </cell>
          <cell r="C77">
            <v>7.6</v>
          </cell>
          <cell r="D77">
            <v>76</v>
          </cell>
          <cell r="M77">
            <v>76</v>
          </cell>
        </row>
        <row r="78">
          <cell r="B78">
            <v>0.26736111111111099</v>
          </cell>
          <cell r="C78">
            <v>7.7</v>
          </cell>
          <cell r="D78">
            <v>77</v>
          </cell>
          <cell r="M78">
            <v>77</v>
          </cell>
        </row>
        <row r="79">
          <cell r="B79">
            <v>0.27083333333333298</v>
          </cell>
          <cell r="C79">
            <v>7.8</v>
          </cell>
          <cell r="D79">
            <v>78</v>
          </cell>
          <cell r="M79">
            <v>78</v>
          </cell>
        </row>
        <row r="80">
          <cell r="B80">
            <v>0.27430555555555503</v>
          </cell>
          <cell r="C80">
            <v>7.9</v>
          </cell>
          <cell r="D80">
            <v>79</v>
          </cell>
          <cell r="M80">
            <v>79</v>
          </cell>
        </row>
        <row r="81">
          <cell r="B81">
            <v>0.27777777777777801</v>
          </cell>
          <cell r="C81">
            <v>8</v>
          </cell>
          <cell r="D81">
            <v>80</v>
          </cell>
          <cell r="M81">
            <v>80</v>
          </cell>
        </row>
        <row r="82">
          <cell r="B82">
            <v>0.28125</v>
          </cell>
          <cell r="C82">
            <v>8.1</v>
          </cell>
          <cell r="D82">
            <v>81</v>
          </cell>
          <cell r="M82">
            <v>81</v>
          </cell>
        </row>
        <row r="83">
          <cell r="B83">
            <v>0.28472222222222199</v>
          </cell>
          <cell r="C83">
            <v>8.1999999999999993</v>
          </cell>
          <cell r="D83">
            <v>82</v>
          </cell>
          <cell r="M83">
            <v>82</v>
          </cell>
        </row>
        <row r="84">
          <cell r="B84">
            <v>0.28819444444444398</v>
          </cell>
          <cell r="C84">
            <v>8.3000000000000007</v>
          </cell>
          <cell r="D84">
            <v>83</v>
          </cell>
          <cell r="M84">
            <v>83</v>
          </cell>
        </row>
        <row r="85">
          <cell r="B85">
            <v>0.29166666666666602</v>
          </cell>
          <cell r="C85">
            <v>8.4</v>
          </cell>
          <cell r="D85">
            <v>84</v>
          </cell>
          <cell r="M85">
            <v>84</v>
          </cell>
        </row>
        <row r="86">
          <cell r="B86">
            <v>0.29513888888888901</v>
          </cell>
          <cell r="C86">
            <v>8.5</v>
          </cell>
          <cell r="D86">
            <v>85</v>
          </cell>
          <cell r="M86">
            <v>85</v>
          </cell>
        </row>
        <row r="87">
          <cell r="B87">
            <v>0.29861111111111099</v>
          </cell>
          <cell r="C87">
            <v>8.6</v>
          </cell>
          <cell r="D87">
            <v>86</v>
          </cell>
          <cell r="M87">
            <v>86</v>
          </cell>
        </row>
        <row r="88">
          <cell r="B88">
            <v>0.30208333333333298</v>
          </cell>
          <cell r="C88">
            <v>8.6999999999999993</v>
          </cell>
          <cell r="D88">
            <v>87</v>
          </cell>
          <cell r="M88">
            <v>87</v>
          </cell>
        </row>
        <row r="89">
          <cell r="B89">
            <v>0.30555555555555503</v>
          </cell>
          <cell r="C89">
            <v>8.8000000000000007</v>
          </cell>
          <cell r="D89">
            <v>88</v>
          </cell>
          <cell r="M89">
            <v>88</v>
          </cell>
        </row>
        <row r="90">
          <cell r="B90">
            <v>0.30902777777777801</v>
          </cell>
          <cell r="C90">
            <v>8.9</v>
          </cell>
          <cell r="D90">
            <v>89</v>
          </cell>
          <cell r="M90">
            <v>89</v>
          </cell>
        </row>
        <row r="91">
          <cell r="B91">
            <v>0.3125</v>
          </cell>
          <cell r="C91">
            <v>9</v>
          </cell>
          <cell r="D91">
            <v>90</v>
          </cell>
          <cell r="M91">
            <v>90</v>
          </cell>
        </row>
        <row r="92">
          <cell r="B92">
            <v>0.31597222222222199</v>
          </cell>
          <cell r="C92">
            <v>9.1</v>
          </cell>
          <cell r="D92">
            <v>91</v>
          </cell>
          <cell r="M92">
            <v>91</v>
          </cell>
        </row>
        <row r="93">
          <cell r="B93">
            <v>0.31944444444444398</v>
          </cell>
          <cell r="C93">
            <v>9.1999999999999993</v>
          </cell>
          <cell r="D93">
            <v>92</v>
          </cell>
          <cell r="M93">
            <v>92</v>
          </cell>
        </row>
        <row r="94">
          <cell r="B94">
            <v>0.32291666666666602</v>
          </cell>
          <cell r="C94">
            <v>9.3000000000000007</v>
          </cell>
          <cell r="D94">
            <v>93</v>
          </cell>
          <cell r="M94">
            <v>93</v>
          </cell>
        </row>
        <row r="95">
          <cell r="B95">
            <v>0.32638888888888901</v>
          </cell>
          <cell r="C95">
            <v>9.4</v>
          </cell>
          <cell r="D95">
            <v>94</v>
          </cell>
          <cell r="M95">
            <v>94</v>
          </cell>
        </row>
        <row r="96">
          <cell r="B96">
            <v>0.32986111111111099</v>
          </cell>
          <cell r="C96">
            <v>9.5</v>
          </cell>
          <cell r="D96">
            <v>95</v>
          </cell>
          <cell r="M96">
            <v>95</v>
          </cell>
        </row>
        <row r="97">
          <cell r="B97">
            <v>0.33333333333333298</v>
          </cell>
          <cell r="C97">
            <v>9.6</v>
          </cell>
          <cell r="D97">
            <v>96</v>
          </cell>
          <cell r="M97">
            <v>96</v>
          </cell>
        </row>
        <row r="98">
          <cell r="B98">
            <v>0.33680555555555503</v>
          </cell>
          <cell r="C98">
            <v>9.6999999999999993</v>
          </cell>
          <cell r="D98">
            <v>97</v>
          </cell>
          <cell r="M98">
            <v>97</v>
          </cell>
        </row>
        <row r="99">
          <cell r="B99">
            <v>0.34027777777777801</v>
          </cell>
          <cell r="C99">
            <v>9.8000000000000007</v>
          </cell>
          <cell r="D99">
            <v>98</v>
          </cell>
          <cell r="M99">
            <v>98</v>
          </cell>
        </row>
        <row r="100">
          <cell r="B100">
            <v>0.34375</v>
          </cell>
          <cell r="C100">
            <v>9.9</v>
          </cell>
          <cell r="D100">
            <v>99</v>
          </cell>
          <cell r="M100">
            <v>99</v>
          </cell>
        </row>
        <row r="101">
          <cell r="B101">
            <v>0.34722222222222199</v>
          </cell>
          <cell r="C101">
            <v>10</v>
          </cell>
          <cell r="D101">
            <v>100</v>
          </cell>
          <cell r="M101">
            <v>100</v>
          </cell>
        </row>
        <row r="102">
          <cell r="B102">
            <v>0.35069444444444398</v>
          </cell>
          <cell r="C102">
            <v>10.1</v>
          </cell>
          <cell r="D102">
            <v>101</v>
          </cell>
          <cell r="M102">
            <v>101</v>
          </cell>
        </row>
        <row r="103">
          <cell r="B103">
            <v>0.35416666666666602</v>
          </cell>
          <cell r="C103">
            <v>10.199999999999999</v>
          </cell>
          <cell r="D103">
            <v>102</v>
          </cell>
          <cell r="M103">
            <v>102</v>
          </cell>
        </row>
        <row r="104">
          <cell r="B104">
            <v>0.35763888888888901</v>
          </cell>
          <cell r="C104">
            <v>10.3</v>
          </cell>
          <cell r="D104">
            <v>103</v>
          </cell>
          <cell r="M104">
            <v>103</v>
          </cell>
        </row>
        <row r="105">
          <cell r="B105">
            <v>0.36111111111111099</v>
          </cell>
          <cell r="C105">
            <v>10.4</v>
          </cell>
          <cell r="D105">
            <v>104</v>
          </cell>
          <cell r="M105">
            <v>104</v>
          </cell>
        </row>
        <row r="106">
          <cell r="B106">
            <v>0.36458333333333298</v>
          </cell>
          <cell r="C106">
            <v>10.5</v>
          </cell>
          <cell r="D106">
            <v>105</v>
          </cell>
          <cell r="M106">
            <v>105</v>
          </cell>
        </row>
        <row r="107">
          <cell r="B107">
            <v>0.36805555555555503</v>
          </cell>
          <cell r="C107">
            <v>10.6</v>
          </cell>
          <cell r="D107">
            <v>106</v>
          </cell>
          <cell r="M107">
            <v>106</v>
          </cell>
        </row>
        <row r="108">
          <cell r="B108">
            <v>0.37152777777777801</v>
          </cell>
          <cell r="C108">
            <v>10.7</v>
          </cell>
          <cell r="D108">
            <v>107</v>
          </cell>
          <cell r="M108">
            <v>107</v>
          </cell>
        </row>
        <row r="109">
          <cell r="B109">
            <v>0.375</v>
          </cell>
          <cell r="C109">
            <v>10.8</v>
          </cell>
          <cell r="D109">
            <v>108</v>
          </cell>
          <cell r="M109">
            <v>108</v>
          </cell>
        </row>
        <row r="110">
          <cell r="B110">
            <v>0.37847222222222199</v>
          </cell>
          <cell r="C110">
            <v>10.9</v>
          </cell>
          <cell r="D110">
            <v>109</v>
          </cell>
          <cell r="M110">
            <v>109</v>
          </cell>
        </row>
        <row r="111">
          <cell r="B111">
            <v>0.38194444444444398</v>
          </cell>
          <cell r="C111">
            <v>11</v>
          </cell>
          <cell r="D111">
            <v>110</v>
          </cell>
          <cell r="M111">
            <v>110</v>
          </cell>
        </row>
        <row r="112">
          <cell r="B112">
            <v>0.38541666666666602</v>
          </cell>
          <cell r="C112">
            <v>11.1</v>
          </cell>
          <cell r="D112">
            <v>111</v>
          </cell>
          <cell r="M112">
            <v>111</v>
          </cell>
        </row>
        <row r="113">
          <cell r="B113">
            <v>0.38888888888888901</v>
          </cell>
          <cell r="C113">
            <v>11.2</v>
          </cell>
          <cell r="D113">
            <v>112</v>
          </cell>
          <cell r="M113">
            <v>112</v>
          </cell>
        </row>
        <row r="114">
          <cell r="B114">
            <v>0.39236111111111099</v>
          </cell>
          <cell r="C114">
            <v>11.3</v>
          </cell>
          <cell r="D114">
            <v>113</v>
          </cell>
          <cell r="M114">
            <v>113</v>
          </cell>
        </row>
        <row r="115">
          <cell r="B115">
            <v>0.39583333333333298</v>
          </cell>
          <cell r="C115">
            <v>11.4</v>
          </cell>
          <cell r="D115">
            <v>114</v>
          </cell>
          <cell r="M115">
            <v>114</v>
          </cell>
        </row>
        <row r="116">
          <cell r="B116">
            <v>0.39930555555555503</v>
          </cell>
          <cell r="C116">
            <v>11.5</v>
          </cell>
          <cell r="D116">
            <v>115</v>
          </cell>
          <cell r="M116">
            <v>115</v>
          </cell>
        </row>
        <row r="117">
          <cell r="B117">
            <v>0.40277777777777801</v>
          </cell>
          <cell r="C117">
            <v>11.6</v>
          </cell>
          <cell r="D117">
            <v>116</v>
          </cell>
          <cell r="M117">
            <v>116</v>
          </cell>
        </row>
        <row r="118">
          <cell r="B118">
            <v>0.40625</v>
          </cell>
          <cell r="C118">
            <v>11.7</v>
          </cell>
          <cell r="D118">
            <v>117</v>
          </cell>
          <cell r="M118">
            <v>117</v>
          </cell>
        </row>
        <row r="119">
          <cell r="B119">
            <v>0.40972222222222199</v>
          </cell>
          <cell r="C119">
            <v>11.8</v>
          </cell>
          <cell r="D119">
            <v>118</v>
          </cell>
          <cell r="M119">
            <v>118</v>
          </cell>
        </row>
        <row r="120">
          <cell r="B120">
            <v>0.41319444444444398</v>
          </cell>
          <cell r="C120">
            <v>11.9</v>
          </cell>
          <cell r="D120">
            <v>119</v>
          </cell>
          <cell r="M120">
            <v>119</v>
          </cell>
        </row>
        <row r="121">
          <cell r="B121">
            <v>0.41666666666666602</v>
          </cell>
          <cell r="C121">
            <v>12</v>
          </cell>
          <cell r="D121">
            <v>120</v>
          </cell>
          <cell r="M121">
            <v>120</v>
          </cell>
        </row>
        <row r="122">
          <cell r="B122">
            <v>0.42013888888888901</v>
          </cell>
          <cell r="C122">
            <v>12.1</v>
          </cell>
          <cell r="D122">
            <v>121</v>
          </cell>
          <cell r="M122">
            <v>121</v>
          </cell>
        </row>
        <row r="123">
          <cell r="B123">
            <v>0.42361111111111099</v>
          </cell>
          <cell r="C123">
            <v>12.2</v>
          </cell>
          <cell r="D123">
            <v>122</v>
          </cell>
          <cell r="M123">
            <v>122</v>
          </cell>
        </row>
        <row r="124">
          <cell r="B124">
            <v>0.42708333333333298</v>
          </cell>
          <cell r="C124">
            <v>12.3</v>
          </cell>
          <cell r="D124">
            <v>123</v>
          </cell>
          <cell r="M124">
            <v>123</v>
          </cell>
        </row>
        <row r="125">
          <cell r="B125">
            <v>0.43055555555555503</v>
          </cell>
          <cell r="C125">
            <v>12.4</v>
          </cell>
          <cell r="D125">
            <v>124</v>
          </cell>
          <cell r="M125">
            <v>124</v>
          </cell>
        </row>
        <row r="126">
          <cell r="B126">
            <v>0.43402777777777801</v>
          </cell>
          <cell r="C126">
            <v>12.5</v>
          </cell>
          <cell r="D126">
            <v>125</v>
          </cell>
          <cell r="M126">
            <v>125</v>
          </cell>
        </row>
        <row r="127">
          <cell r="B127">
            <v>0.4375</v>
          </cell>
          <cell r="C127">
            <v>12.6</v>
          </cell>
          <cell r="D127">
            <v>126</v>
          </cell>
          <cell r="M127">
            <v>126</v>
          </cell>
        </row>
        <row r="128">
          <cell r="B128">
            <v>0.44097222222222199</v>
          </cell>
          <cell r="C128">
            <v>12.7</v>
          </cell>
          <cell r="D128">
            <v>127</v>
          </cell>
          <cell r="M128">
            <v>127</v>
          </cell>
        </row>
        <row r="129">
          <cell r="B129">
            <v>0.44444444444444398</v>
          </cell>
          <cell r="C129">
            <v>12.8</v>
          </cell>
          <cell r="D129">
            <v>128</v>
          </cell>
          <cell r="M129">
            <v>128</v>
          </cell>
        </row>
        <row r="130">
          <cell r="B130">
            <v>0.44791666666666602</v>
          </cell>
          <cell r="C130">
            <v>12.9</v>
          </cell>
          <cell r="D130">
            <v>129</v>
          </cell>
          <cell r="M130">
            <v>129</v>
          </cell>
        </row>
        <row r="131">
          <cell r="B131">
            <v>0.45138888888888901</v>
          </cell>
          <cell r="C131">
            <v>13</v>
          </cell>
          <cell r="D131">
            <v>130</v>
          </cell>
          <cell r="M131">
            <v>130</v>
          </cell>
        </row>
        <row r="132">
          <cell r="B132">
            <v>0.45486111111111099</v>
          </cell>
          <cell r="C132">
            <v>13.1</v>
          </cell>
          <cell r="D132">
            <v>131</v>
          </cell>
          <cell r="M132">
            <v>131</v>
          </cell>
        </row>
        <row r="133">
          <cell r="B133">
            <v>0.45833333333333298</v>
          </cell>
          <cell r="C133">
            <v>13.2</v>
          </cell>
          <cell r="D133">
            <v>132</v>
          </cell>
          <cell r="M133">
            <v>132</v>
          </cell>
        </row>
        <row r="134">
          <cell r="B134">
            <v>0.46180555555555503</v>
          </cell>
          <cell r="C134">
            <v>13.3</v>
          </cell>
          <cell r="D134">
            <v>133</v>
          </cell>
          <cell r="M134">
            <v>133</v>
          </cell>
        </row>
        <row r="135">
          <cell r="B135">
            <v>0.46527777777777801</v>
          </cell>
          <cell r="C135">
            <v>13.4</v>
          </cell>
          <cell r="D135">
            <v>134</v>
          </cell>
          <cell r="M135">
            <v>134</v>
          </cell>
        </row>
        <row r="136">
          <cell r="B136">
            <v>0.46875</v>
          </cell>
          <cell r="C136">
            <v>13.5</v>
          </cell>
          <cell r="D136">
            <v>135</v>
          </cell>
          <cell r="M136">
            <v>135</v>
          </cell>
        </row>
        <row r="137">
          <cell r="B137">
            <v>0.47222222222222199</v>
          </cell>
          <cell r="C137">
            <v>13.6</v>
          </cell>
          <cell r="D137">
            <v>136</v>
          </cell>
          <cell r="M137">
            <v>136</v>
          </cell>
        </row>
        <row r="138">
          <cell r="B138">
            <v>0.47569444444444398</v>
          </cell>
          <cell r="C138">
            <v>13.7</v>
          </cell>
          <cell r="D138">
            <v>137</v>
          </cell>
          <cell r="M138">
            <v>137</v>
          </cell>
        </row>
        <row r="139">
          <cell r="B139">
            <v>0.47916666666666602</v>
          </cell>
          <cell r="C139">
            <v>13.8</v>
          </cell>
          <cell r="D139">
            <v>138</v>
          </cell>
          <cell r="M139">
            <v>138</v>
          </cell>
        </row>
        <row r="140">
          <cell r="B140">
            <v>0.48263888888888901</v>
          </cell>
          <cell r="C140">
            <v>13.9</v>
          </cell>
          <cell r="D140">
            <v>139</v>
          </cell>
          <cell r="M140">
            <v>139</v>
          </cell>
        </row>
        <row r="141">
          <cell r="B141">
            <v>0.48611111111111099</v>
          </cell>
          <cell r="C141">
            <v>14</v>
          </cell>
          <cell r="D141">
            <v>140</v>
          </cell>
          <cell r="M141">
            <v>140</v>
          </cell>
        </row>
        <row r="142">
          <cell r="B142">
            <v>0.48958333333333298</v>
          </cell>
          <cell r="C142">
            <v>14.1</v>
          </cell>
          <cell r="D142">
            <v>141</v>
          </cell>
          <cell r="M142">
            <v>141</v>
          </cell>
        </row>
        <row r="143">
          <cell r="B143">
            <v>0.49305555555555503</v>
          </cell>
          <cell r="C143">
            <v>14.2</v>
          </cell>
          <cell r="D143">
            <v>142</v>
          </cell>
          <cell r="M143">
            <v>142</v>
          </cell>
        </row>
        <row r="144">
          <cell r="B144">
            <v>0.49652777777777801</v>
          </cell>
          <cell r="C144">
            <v>14.3</v>
          </cell>
          <cell r="D144">
            <v>143</v>
          </cell>
          <cell r="M144">
            <v>143</v>
          </cell>
        </row>
        <row r="145">
          <cell r="B145">
            <v>0.5</v>
          </cell>
          <cell r="C145">
            <v>14.4</v>
          </cell>
          <cell r="D145">
            <v>144</v>
          </cell>
          <cell r="M145">
            <v>144</v>
          </cell>
        </row>
        <row r="146">
          <cell r="B146">
            <v>0.50347222222222199</v>
          </cell>
          <cell r="C146">
            <v>14.5</v>
          </cell>
          <cell r="D146">
            <v>145</v>
          </cell>
          <cell r="M146">
            <v>145</v>
          </cell>
        </row>
        <row r="147">
          <cell r="B147">
            <v>0.50694444444444398</v>
          </cell>
          <cell r="C147">
            <v>14.6</v>
          </cell>
          <cell r="D147">
            <v>146</v>
          </cell>
          <cell r="M147">
            <v>146</v>
          </cell>
        </row>
        <row r="148">
          <cell r="B148">
            <v>0.51041666666666596</v>
          </cell>
          <cell r="C148">
            <v>14.7</v>
          </cell>
          <cell r="D148">
            <v>147</v>
          </cell>
          <cell r="M148">
            <v>147</v>
          </cell>
        </row>
        <row r="149">
          <cell r="B149">
            <v>0.51388888888888895</v>
          </cell>
          <cell r="C149">
            <v>14.8</v>
          </cell>
          <cell r="D149">
            <v>148</v>
          </cell>
          <cell r="M149">
            <v>148</v>
          </cell>
        </row>
        <row r="150">
          <cell r="B150">
            <v>0.51736111111111105</v>
          </cell>
          <cell r="C150">
            <v>14.9</v>
          </cell>
          <cell r="D150">
            <v>149</v>
          </cell>
          <cell r="M150">
            <v>149</v>
          </cell>
        </row>
        <row r="151">
          <cell r="B151">
            <v>0.52083333333333304</v>
          </cell>
          <cell r="C151">
            <v>15</v>
          </cell>
          <cell r="D151">
            <v>150</v>
          </cell>
          <cell r="M151">
            <v>150</v>
          </cell>
        </row>
        <row r="152">
          <cell r="B152">
            <v>0.52430555555555503</v>
          </cell>
          <cell r="C152">
            <v>15.1</v>
          </cell>
          <cell r="D152">
            <v>151</v>
          </cell>
          <cell r="M152">
            <v>151</v>
          </cell>
        </row>
        <row r="153">
          <cell r="B153">
            <v>0.52777777777777801</v>
          </cell>
          <cell r="C153">
            <v>15.2</v>
          </cell>
          <cell r="D153">
            <v>152</v>
          </cell>
          <cell r="M153">
            <v>152</v>
          </cell>
        </row>
        <row r="154">
          <cell r="B154">
            <v>0.53125</v>
          </cell>
          <cell r="C154">
            <v>15.3</v>
          </cell>
          <cell r="D154">
            <v>153</v>
          </cell>
          <cell r="M154">
            <v>153</v>
          </cell>
        </row>
        <row r="155">
          <cell r="B155">
            <v>0.53472222222222199</v>
          </cell>
          <cell r="C155">
            <v>15.4</v>
          </cell>
          <cell r="D155">
            <v>154</v>
          </cell>
          <cell r="M155">
            <v>154</v>
          </cell>
        </row>
        <row r="156">
          <cell r="B156">
            <v>0.53819444444444398</v>
          </cell>
          <cell r="C156">
            <v>15.5</v>
          </cell>
          <cell r="D156">
            <v>155</v>
          </cell>
          <cell r="M156">
            <v>155</v>
          </cell>
        </row>
        <row r="157">
          <cell r="B157">
            <v>0.54166666666666596</v>
          </cell>
          <cell r="C157">
            <v>15.6</v>
          </cell>
          <cell r="D157">
            <v>156</v>
          </cell>
          <cell r="M157">
            <v>156</v>
          </cell>
        </row>
        <row r="158">
          <cell r="B158">
            <v>0.54513888888888895</v>
          </cell>
          <cell r="C158">
            <v>15.7</v>
          </cell>
          <cell r="D158">
            <v>157</v>
          </cell>
          <cell r="M158">
            <v>157</v>
          </cell>
        </row>
        <row r="159">
          <cell r="B159">
            <v>0.54861111111111105</v>
          </cell>
          <cell r="C159">
            <v>15.8</v>
          </cell>
          <cell r="D159">
            <v>158</v>
          </cell>
          <cell r="M159">
            <v>158</v>
          </cell>
        </row>
        <row r="160">
          <cell r="B160">
            <v>0.55208333333333304</v>
          </cell>
          <cell r="C160">
            <v>15.9</v>
          </cell>
          <cell r="D160">
            <v>159</v>
          </cell>
          <cell r="M160">
            <v>159</v>
          </cell>
        </row>
        <row r="161">
          <cell r="B161">
            <v>0.55555555555555503</v>
          </cell>
          <cell r="C161">
            <v>16</v>
          </cell>
          <cell r="D161">
            <v>160</v>
          </cell>
          <cell r="M161">
            <v>160</v>
          </cell>
        </row>
        <row r="162">
          <cell r="B162">
            <v>0.55902777777777801</v>
          </cell>
          <cell r="C162">
            <v>16.100000000000001</v>
          </cell>
          <cell r="D162">
            <v>161</v>
          </cell>
          <cell r="M162">
            <v>161</v>
          </cell>
        </row>
        <row r="163">
          <cell r="B163">
            <v>0.5625</v>
          </cell>
          <cell r="C163">
            <v>16.2</v>
          </cell>
          <cell r="D163">
            <v>162</v>
          </cell>
          <cell r="M163">
            <v>162</v>
          </cell>
        </row>
        <row r="164">
          <cell r="B164">
            <v>0.56597222222222199</v>
          </cell>
          <cell r="C164">
            <v>16.3</v>
          </cell>
          <cell r="D164">
            <v>163</v>
          </cell>
          <cell r="M164">
            <v>163</v>
          </cell>
        </row>
        <row r="165">
          <cell r="B165">
            <v>0.56944444444444398</v>
          </cell>
          <cell r="C165">
            <v>16.399999999999999</v>
          </cell>
          <cell r="D165">
            <v>164</v>
          </cell>
          <cell r="M165">
            <v>164</v>
          </cell>
        </row>
        <row r="166">
          <cell r="B166">
            <v>0.57291666666666596</v>
          </cell>
          <cell r="C166">
            <v>16.5</v>
          </cell>
          <cell r="D166">
            <v>165</v>
          </cell>
          <cell r="M166">
            <v>165</v>
          </cell>
        </row>
        <row r="167">
          <cell r="B167">
            <v>0.57638888888888895</v>
          </cell>
          <cell r="C167">
            <v>16.600000000000001</v>
          </cell>
          <cell r="D167">
            <v>166</v>
          </cell>
          <cell r="M167">
            <v>166</v>
          </cell>
        </row>
        <row r="168">
          <cell r="B168">
            <v>0.57986111111111105</v>
          </cell>
          <cell r="C168">
            <v>16.7</v>
          </cell>
          <cell r="D168">
            <v>167</v>
          </cell>
          <cell r="M168">
            <v>167</v>
          </cell>
        </row>
        <row r="169">
          <cell r="B169">
            <v>0.58333333333333304</v>
          </cell>
          <cell r="C169">
            <v>16.8</v>
          </cell>
          <cell r="D169">
            <v>168</v>
          </cell>
          <cell r="M169">
            <v>168</v>
          </cell>
        </row>
        <row r="170">
          <cell r="B170">
            <v>0.58680555555555503</v>
          </cell>
          <cell r="C170">
            <v>16.899999999999999</v>
          </cell>
          <cell r="D170">
            <v>169</v>
          </cell>
          <cell r="M170">
            <v>169</v>
          </cell>
        </row>
        <row r="171">
          <cell r="B171">
            <v>0.59027777777777701</v>
          </cell>
          <cell r="C171">
            <v>17</v>
          </cell>
          <cell r="D171">
            <v>170</v>
          </cell>
          <cell r="M171">
            <v>170</v>
          </cell>
        </row>
        <row r="172">
          <cell r="B172">
            <v>0.59375</v>
          </cell>
          <cell r="C172">
            <v>17.100000000000001</v>
          </cell>
          <cell r="D172">
            <v>171</v>
          </cell>
          <cell r="M172">
            <v>171</v>
          </cell>
        </row>
        <row r="173">
          <cell r="B173">
            <v>0.59722222222222199</v>
          </cell>
          <cell r="C173">
            <v>17.2</v>
          </cell>
          <cell r="D173">
            <v>172</v>
          </cell>
          <cell r="M173">
            <v>172</v>
          </cell>
        </row>
        <row r="174">
          <cell r="B174">
            <v>0.60069444444444398</v>
          </cell>
          <cell r="C174">
            <v>17.3</v>
          </cell>
          <cell r="D174">
            <v>173</v>
          </cell>
          <cell r="M174">
            <v>173</v>
          </cell>
        </row>
        <row r="175">
          <cell r="B175">
            <v>0.60416666666666596</v>
          </cell>
          <cell r="C175">
            <v>17.399999999999999</v>
          </cell>
          <cell r="D175">
            <v>174</v>
          </cell>
          <cell r="M175">
            <v>174</v>
          </cell>
        </row>
        <row r="176">
          <cell r="B176">
            <v>0.60763888888888895</v>
          </cell>
          <cell r="C176">
            <v>17.5</v>
          </cell>
          <cell r="D176">
            <v>175</v>
          </cell>
          <cell r="M176">
            <v>175</v>
          </cell>
        </row>
        <row r="177">
          <cell r="B177">
            <v>0.61111111111111105</v>
          </cell>
          <cell r="C177">
            <v>17.600000000000001</v>
          </cell>
          <cell r="D177">
            <v>176</v>
          </cell>
          <cell r="M177">
            <v>176</v>
          </cell>
        </row>
        <row r="178">
          <cell r="B178">
            <v>0.61458333333333304</v>
          </cell>
          <cell r="C178">
            <v>17.7</v>
          </cell>
          <cell r="D178">
            <v>177</v>
          </cell>
          <cell r="M178">
            <v>177</v>
          </cell>
        </row>
        <row r="179">
          <cell r="B179">
            <v>0.61805555555555503</v>
          </cell>
          <cell r="C179">
            <v>17.8</v>
          </cell>
          <cell r="D179">
            <v>178</v>
          </cell>
          <cell r="M179">
            <v>178</v>
          </cell>
        </row>
        <row r="180">
          <cell r="B180">
            <v>0.62152777777777701</v>
          </cell>
          <cell r="C180">
            <v>17.899999999999999</v>
          </cell>
          <cell r="D180">
            <v>179</v>
          </cell>
          <cell r="M180">
            <v>179</v>
          </cell>
        </row>
        <row r="181">
          <cell r="B181">
            <v>0.625</v>
          </cell>
          <cell r="C181">
            <v>18</v>
          </cell>
          <cell r="D181">
            <v>180</v>
          </cell>
          <cell r="M181">
            <v>180</v>
          </cell>
        </row>
        <row r="182">
          <cell r="B182">
            <v>0.62847222222222199</v>
          </cell>
          <cell r="C182">
            <v>18.100000000000001</v>
          </cell>
          <cell r="D182">
            <v>181</v>
          </cell>
          <cell r="M182">
            <v>181</v>
          </cell>
        </row>
        <row r="183">
          <cell r="B183">
            <v>0.63194444444444398</v>
          </cell>
          <cell r="C183">
            <v>18.2</v>
          </cell>
          <cell r="D183">
            <v>182</v>
          </cell>
          <cell r="M183">
            <v>182</v>
          </cell>
        </row>
        <row r="184">
          <cell r="B184">
            <v>0.63541666666666596</v>
          </cell>
          <cell r="C184">
            <v>18.3</v>
          </cell>
          <cell r="D184">
            <v>183</v>
          </cell>
          <cell r="M184">
            <v>183</v>
          </cell>
        </row>
        <row r="185">
          <cell r="B185">
            <v>0.63888888888888895</v>
          </cell>
          <cell r="C185">
            <v>18.399999999999999</v>
          </cell>
          <cell r="D185">
            <v>184</v>
          </cell>
          <cell r="M185">
            <v>184</v>
          </cell>
        </row>
        <row r="186">
          <cell r="B186">
            <v>0.64236111111111105</v>
          </cell>
          <cell r="C186">
            <v>18.5</v>
          </cell>
          <cell r="D186">
            <v>185</v>
          </cell>
          <cell r="M186">
            <v>185</v>
          </cell>
        </row>
        <row r="187">
          <cell r="B187">
            <v>0.64583333333333304</v>
          </cell>
          <cell r="C187">
            <v>18.600000000000001</v>
          </cell>
          <cell r="D187">
            <v>186</v>
          </cell>
          <cell r="M187">
            <v>186</v>
          </cell>
        </row>
        <row r="188">
          <cell r="B188">
            <v>0.64930555555555503</v>
          </cell>
          <cell r="C188">
            <v>18.7</v>
          </cell>
          <cell r="D188">
            <v>187</v>
          </cell>
          <cell r="M188">
            <v>187</v>
          </cell>
        </row>
        <row r="189">
          <cell r="B189">
            <v>0.65277777777777701</v>
          </cell>
          <cell r="C189">
            <v>18.8</v>
          </cell>
          <cell r="D189">
            <v>188</v>
          </cell>
          <cell r="M189">
            <v>188</v>
          </cell>
        </row>
        <row r="190">
          <cell r="B190">
            <v>0.65625</v>
          </cell>
          <cell r="C190">
            <v>18.899999999999999</v>
          </cell>
          <cell r="D190">
            <v>189</v>
          </cell>
          <cell r="M190">
            <v>189</v>
          </cell>
        </row>
        <row r="191">
          <cell r="B191">
            <v>0.65972222222222199</v>
          </cell>
          <cell r="C191">
            <v>19</v>
          </cell>
          <cell r="D191">
            <v>190</v>
          </cell>
          <cell r="M191">
            <v>190</v>
          </cell>
        </row>
        <row r="192">
          <cell r="B192">
            <v>0.66319444444444398</v>
          </cell>
          <cell r="C192">
            <v>19.100000000000001</v>
          </cell>
          <cell r="D192">
            <v>191</v>
          </cell>
          <cell r="M192">
            <v>191</v>
          </cell>
        </row>
        <row r="193">
          <cell r="B193">
            <v>0.66666666666666596</v>
          </cell>
          <cell r="C193">
            <v>19.2</v>
          </cell>
          <cell r="D193">
            <v>192</v>
          </cell>
          <cell r="M193">
            <v>192</v>
          </cell>
        </row>
        <row r="194">
          <cell r="B194">
            <v>0.67013888888888895</v>
          </cell>
          <cell r="C194">
            <v>19.3</v>
          </cell>
          <cell r="D194">
            <v>193</v>
          </cell>
          <cell r="M194">
            <v>193</v>
          </cell>
        </row>
        <row r="195">
          <cell r="B195">
            <v>0.67361111111111105</v>
          </cell>
          <cell r="C195">
            <v>19.399999999999999</v>
          </cell>
          <cell r="D195">
            <v>194</v>
          </cell>
          <cell r="M195">
            <v>194</v>
          </cell>
        </row>
        <row r="196">
          <cell r="B196">
            <v>0.67708333333333304</v>
          </cell>
          <cell r="C196">
            <v>19.5</v>
          </cell>
          <cell r="D196">
            <v>195</v>
          </cell>
          <cell r="M196">
            <v>195</v>
          </cell>
        </row>
        <row r="197">
          <cell r="B197">
            <v>0.68055555555555503</v>
          </cell>
          <cell r="C197">
            <v>19.600000000000001</v>
          </cell>
          <cell r="D197">
            <v>196</v>
          </cell>
          <cell r="M197">
            <v>196</v>
          </cell>
        </row>
        <row r="198">
          <cell r="B198">
            <v>0.68402777777777701</v>
          </cell>
          <cell r="C198">
            <v>19.7</v>
          </cell>
          <cell r="D198">
            <v>197</v>
          </cell>
          <cell r="M198">
            <v>197</v>
          </cell>
        </row>
        <row r="199">
          <cell r="B199">
            <v>0.6875</v>
          </cell>
          <cell r="C199">
            <v>19.8</v>
          </cell>
          <cell r="D199">
            <v>198</v>
          </cell>
          <cell r="M199">
            <v>198</v>
          </cell>
        </row>
        <row r="200">
          <cell r="B200">
            <v>0.69097222222222199</v>
          </cell>
          <cell r="C200">
            <v>19.899999999999999</v>
          </cell>
          <cell r="D200">
            <v>199</v>
          </cell>
          <cell r="M200">
            <v>199</v>
          </cell>
        </row>
        <row r="201">
          <cell r="B201">
            <v>0.69444444444444398</v>
          </cell>
          <cell r="C201">
            <v>20</v>
          </cell>
          <cell r="D201">
            <v>200</v>
          </cell>
          <cell r="M201">
            <v>200</v>
          </cell>
        </row>
        <row r="202">
          <cell r="B202">
            <v>0.69791666666666596</v>
          </cell>
          <cell r="C202">
            <v>20.100000000000001</v>
          </cell>
          <cell r="D202">
            <v>201</v>
          </cell>
          <cell r="M202">
            <v>201</v>
          </cell>
        </row>
        <row r="203">
          <cell r="B203">
            <v>0.70138888888888895</v>
          </cell>
          <cell r="C203">
            <v>20.2</v>
          </cell>
          <cell r="D203">
            <v>202</v>
          </cell>
          <cell r="M203">
            <v>202</v>
          </cell>
        </row>
        <row r="204">
          <cell r="B204">
            <v>0.70486111111111105</v>
          </cell>
          <cell r="C204">
            <v>20.3</v>
          </cell>
          <cell r="D204">
            <v>203</v>
          </cell>
          <cell r="M204">
            <v>203</v>
          </cell>
        </row>
        <row r="205">
          <cell r="B205">
            <v>0.70833333333333304</v>
          </cell>
          <cell r="C205">
            <v>20.399999999999999</v>
          </cell>
          <cell r="D205">
            <v>204</v>
          </cell>
          <cell r="M205">
            <v>204</v>
          </cell>
        </row>
        <row r="206">
          <cell r="B206">
            <v>0.71180555555555503</v>
          </cell>
          <cell r="C206">
            <v>20.5</v>
          </cell>
          <cell r="D206">
            <v>205</v>
          </cell>
          <cell r="M206">
            <v>205</v>
          </cell>
        </row>
        <row r="207">
          <cell r="B207">
            <v>0.71527777777777701</v>
          </cell>
          <cell r="C207">
            <v>20.6</v>
          </cell>
          <cell r="D207">
            <v>206</v>
          </cell>
          <cell r="M207">
            <v>206</v>
          </cell>
        </row>
        <row r="208">
          <cell r="B208">
            <v>0.71875</v>
          </cell>
          <cell r="C208">
            <v>20.7</v>
          </cell>
          <cell r="D208">
            <v>207</v>
          </cell>
          <cell r="M208">
            <v>207</v>
          </cell>
        </row>
        <row r="209">
          <cell r="B209">
            <v>0.72222222222222199</v>
          </cell>
          <cell r="C209">
            <v>20.8</v>
          </cell>
          <cell r="D209">
            <v>208</v>
          </cell>
          <cell r="M209">
            <v>208</v>
          </cell>
        </row>
        <row r="210">
          <cell r="B210">
            <v>0.72569444444444398</v>
          </cell>
          <cell r="C210">
            <v>20.9</v>
          </cell>
          <cell r="D210">
            <v>209</v>
          </cell>
          <cell r="M210">
            <v>209</v>
          </cell>
        </row>
        <row r="211">
          <cell r="B211">
            <v>0.72916666666666596</v>
          </cell>
          <cell r="C211">
            <v>21</v>
          </cell>
          <cell r="D211">
            <v>210</v>
          </cell>
          <cell r="M211">
            <v>210</v>
          </cell>
        </row>
        <row r="212">
          <cell r="B212">
            <v>0.73263888888888895</v>
          </cell>
          <cell r="C212">
            <v>21.1</v>
          </cell>
          <cell r="D212">
            <v>211</v>
          </cell>
          <cell r="M212">
            <v>211</v>
          </cell>
        </row>
        <row r="213">
          <cell r="B213">
            <v>0.73611111111111105</v>
          </cell>
          <cell r="C213">
            <v>21.2</v>
          </cell>
          <cell r="D213">
            <v>212</v>
          </cell>
          <cell r="M213">
            <v>212</v>
          </cell>
        </row>
        <row r="214">
          <cell r="B214">
            <v>0.73958333333333304</v>
          </cell>
          <cell r="C214">
            <v>21.3</v>
          </cell>
          <cell r="D214">
            <v>213</v>
          </cell>
          <cell r="M214">
            <v>213</v>
          </cell>
        </row>
        <row r="215">
          <cell r="B215">
            <v>0.74305555555555503</v>
          </cell>
          <cell r="C215">
            <v>21.4</v>
          </cell>
          <cell r="D215">
            <v>214</v>
          </cell>
          <cell r="M215">
            <v>214</v>
          </cell>
        </row>
        <row r="216">
          <cell r="B216">
            <v>0.74652777777777701</v>
          </cell>
          <cell r="C216">
            <v>21.5</v>
          </cell>
          <cell r="D216">
            <v>215</v>
          </cell>
          <cell r="M216">
            <v>215</v>
          </cell>
        </row>
        <row r="217">
          <cell r="B217">
            <v>0.75</v>
          </cell>
          <cell r="C217">
            <v>21.6</v>
          </cell>
          <cell r="D217">
            <v>216</v>
          </cell>
          <cell r="M217">
            <v>216</v>
          </cell>
        </row>
        <row r="218">
          <cell r="B218">
            <v>0.75347222222222199</v>
          </cell>
          <cell r="C218">
            <v>21.7</v>
          </cell>
          <cell r="D218">
            <v>217</v>
          </cell>
          <cell r="M218">
            <v>217</v>
          </cell>
        </row>
        <row r="219">
          <cell r="B219">
            <v>0.75694444444444398</v>
          </cell>
          <cell r="C219">
            <v>21.8</v>
          </cell>
          <cell r="D219">
            <v>218</v>
          </cell>
          <cell r="M219">
            <v>218</v>
          </cell>
        </row>
        <row r="220">
          <cell r="B220">
            <v>0.76041666666666596</v>
          </cell>
          <cell r="C220">
            <v>21.9</v>
          </cell>
          <cell r="D220">
            <v>219</v>
          </cell>
          <cell r="M220">
            <v>219</v>
          </cell>
        </row>
        <row r="221">
          <cell r="B221">
            <v>0.76388888888888895</v>
          </cell>
          <cell r="C221">
            <v>22</v>
          </cell>
          <cell r="D221">
            <v>220</v>
          </cell>
          <cell r="M221">
            <v>220</v>
          </cell>
        </row>
        <row r="222">
          <cell r="B222">
            <v>0.76736111111111105</v>
          </cell>
          <cell r="C222">
            <v>22.1</v>
          </cell>
          <cell r="D222">
            <v>221</v>
          </cell>
          <cell r="M222">
            <v>221</v>
          </cell>
        </row>
        <row r="223">
          <cell r="B223">
            <v>0.77083333333333304</v>
          </cell>
          <cell r="C223">
            <v>22.2</v>
          </cell>
          <cell r="D223">
            <v>222</v>
          </cell>
          <cell r="M223">
            <v>222</v>
          </cell>
        </row>
        <row r="224">
          <cell r="B224">
            <v>0.77430555555555503</v>
          </cell>
          <cell r="C224">
            <v>22.3</v>
          </cell>
          <cell r="D224">
            <v>223</v>
          </cell>
          <cell r="M224">
            <v>223</v>
          </cell>
        </row>
        <row r="225">
          <cell r="B225">
            <v>0.77777777777777701</v>
          </cell>
          <cell r="C225">
            <v>22.4</v>
          </cell>
          <cell r="D225">
            <v>224</v>
          </cell>
          <cell r="M225">
            <v>224</v>
          </cell>
        </row>
        <row r="226">
          <cell r="B226">
            <v>0.78125</v>
          </cell>
          <cell r="C226">
            <v>22.5</v>
          </cell>
          <cell r="D226">
            <v>225</v>
          </cell>
          <cell r="M226">
            <v>225</v>
          </cell>
        </row>
        <row r="227">
          <cell r="B227">
            <v>0.78472222222222199</v>
          </cell>
          <cell r="C227">
            <v>22.6</v>
          </cell>
          <cell r="D227">
            <v>226</v>
          </cell>
          <cell r="M227">
            <v>226</v>
          </cell>
        </row>
        <row r="228">
          <cell r="B228">
            <v>0.78819444444444398</v>
          </cell>
          <cell r="C228">
            <v>22.7</v>
          </cell>
          <cell r="D228">
            <v>227</v>
          </cell>
          <cell r="M228">
            <v>227</v>
          </cell>
        </row>
        <row r="229">
          <cell r="B229">
            <v>0.79166666666666596</v>
          </cell>
          <cell r="C229">
            <v>22.8</v>
          </cell>
          <cell r="D229">
            <v>228</v>
          </cell>
          <cell r="M229">
            <v>228</v>
          </cell>
        </row>
        <row r="230">
          <cell r="B230">
            <v>0.79513888888888895</v>
          </cell>
          <cell r="C230">
            <v>22.9</v>
          </cell>
          <cell r="D230">
            <v>229</v>
          </cell>
          <cell r="M230">
            <v>229</v>
          </cell>
        </row>
        <row r="231">
          <cell r="B231">
            <v>0.79861111111111105</v>
          </cell>
          <cell r="C231">
            <v>23</v>
          </cell>
          <cell r="D231">
            <v>230</v>
          </cell>
          <cell r="M231">
            <v>230</v>
          </cell>
        </row>
        <row r="232">
          <cell r="B232">
            <v>0.80208333333333304</v>
          </cell>
          <cell r="C232">
            <v>23.1</v>
          </cell>
          <cell r="D232">
            <v>231</v>
          </cell>
          <cell r="M232">
            <v>231</v>
          </cell>
        </row>
        <row r="233">
          <cell r="B233">
            <v>0.80555555555555503</v>
          </cell>
          <cell r="C233">
            <v>23.2</v>
          </cell>
          <cell r="D233">
            <v>232</v>
          </cell>
          <cell r="M233">
            <v>232</v>
          </cell>
        </row>
        <row r="234">
          <cell r="B234">
            <v>0.80902777777777701</v>
          </cell>
          <cell r="C234">
            <v>23.3</v>
          </cell>
          <cell r="D234">
            <v>233</v>
          </cell>
          <cell r="M234">
            <v>233</v>
          </cell>
        </row>
        <row r="235">
          <cell r="B235">
            <v>0.8125</v>
          </cell>
          <cell r="C235">
            <v>23.4</v>
          </cell>
          <cell r="D235">
            <v>234</v>
          </cell>
          <cell r="M235">
            <v>234</v>
          </cell>
        </row>
        <row r="236">
          <cell r="B236">
            <v>0.81597222222222199</v>
          </cell>
          <cell r="C236">
            <v>23.5</v>
          </cell>
          <cell r="D236">
            <v>235</v>
          </cell>
          <cell r="M236">
            <v>235</v>
          </cell>
        </row>
        <row r="237">
          <cell r="B237">
            <v>0.81944444444444398</v>
          </cell>
          <cell r="C237">
            <v>23.6</v>
          </cell>
          <cell r="D237">
            <v>236</v>
          </cell>
          <cell r="M237">
            <v>236</v>
          </cell>
        </row>
        <row r="238">
          <cell r="B238">
            <v>0.82291666666666596</v>
          </cell>
          <cell r="C238">
            <v>23.7</v>
          </cell>
          <cell r="D238">
            <v>237</v>
          </cell>
          <cell r="M238">
            <v>237</v>
          </cell>
        </row>
        <row r="239">
          <cell r="B239">
            <v>0.82638888888888895</v>
          </cell>
          <cell r="C239">
            <v>23.8</v>
          </cell>
          <cell r="D239">
            <v>238</v>
          </cell>
          <cell r="M239">
            <v>238</v>
          </cell>
        </row>
        <row r="240">
          <cell r="B240">
            <v>0.82986111111111105</v>
          </cell>
          <cell r="C240">
            <v>23.9</v>
          </cell>
          <cell r="D240">
            <v>239</v>
          </cell>
          <cell r="M240">
            <v>239</v>
          </cell>
        </row>
        <row r="241">
          <cell r="B241">
            <v>0.83333333333333304</v>
          </cell>
          <cell r="C241">
            <v>24</v>
          </cell>
          <cell r="D241">
            <v>240</v>
          </cell>
          <cell r="M241">
            <v>240</v>
          </cell>
        </row>
        <row r="242">
          <cell r="B242">
            <v>0.83680555555555503</v>
          </cell>
          <cell r="C242">
            <v>24.1</v>
          </cell>
          <cell r="D242">
            <v>241</v>
          </cell>
          <cell r="M242">
            <v>241</v>
          </cell>
        </row>
        <row r="243">
          <cell r="B243">
            <v>0.84027777777777701</v>
          </cell>
          <cell r="C243">
            <v>24.2</v>
          </cell>
          <cell r="D243">
            <v>242</v>
          </cell>
          <cell r="M243">
            <v>242</v>
          </cell>
        </row>
        <row r="244">
          <cell r="B244">
            <v>0.84375</v>
          </cell>
          <cell r="C244">
            <v>24.3</v>
          </cell>
          <cell r="D244">
            <v>243</v>
          </cell>
          <cell r="M244">
            <v>243</v>
          </cell>
        </row>
        <row r="245">
          <cell r="B245">
            <v>0.84722222222222199</v>
          </cell>
          <cell r="C245">
            <v>24.4</v>
          </cell>
          <cell r="D245">
            <v>244</v>
          </cell>
          <cell r="M245">
            <v>244</v>
          </cell>
        </row>
        <row r="246">
          <cell r="B246">
            <v>0.85069444444444398</v>
          </cell>
          <cell r="C246">
            <v>24.5</v>
          </cell>
          <cell r="D246">
            <v>245</v>
          </cell>
          <cell r="M246">
            <v>245</v>
          </cell>
        </row>
        <row r="247">
          <cell r="B247">
            <v>0.85416666666666596</v>
          </cell>
          <cell r="C247">
            <v>24.6</v>
          </cell>
          <cell r="D247">
            <v>246</v>
          </cell>
          <cell r="M247">
            <v>246</v>
          </cell>
        </row>
        <row r="248">
          <cell r="B248">
            <v>0.85763888888888895</v>
          </cell>
          <cell r="C248">
            <v>24.7</v>
          </cell>
          <cell r="D248">
            <v>247</v>
          </cell>
          <cell r="M248">
            <v>247</v>
          </cell>
        </row>
        <row r="249">
          <cell r="B249">
            <v>0.86111111111111105</v>
          </cell>
          <cell r="C249">
            <v>24.8</v>
          </cell>
          <cell r="D249">
            <v>248</v>
          </cell>
          <cell r="M249">
            <v>248</v>
          </cell>
        </row>
        <row r="250">
          <cell r="B250">
            <v>0.86458333333333304</v>
          </cell>
          <cell r="C250">
            <v>24.9</v>
          </cell>
          <cell r="D250">
            <v>249</v>
          </cell>
          <cell r="M250">
            <v>249</v>
          </cell>
        </row>
        <row r="251">
          <cell r="B251">
            <v>0.86805555555555503</v>
          </cell>
          <cell r="C251">
            <v>25</v>
          </cell>
          <cell r="D251">
            <v>250</v>
          </cell>
          <cell r="M251">
            <v>250</v>
          </cell>
        </row>
        <row r="252">
          <cell r="B252">
            <v>0.87152777777777701</v>
          </cell>
          <cell r="D252">
            <v>251</v>
          </cell>
          <cell r="M252">
            <v>251</v>
          </cell>
        </row>
        <row r="253">
          <cell r="B253">
            <v>0.875</v>
          </cell>
          <cell r="D253">
            <v>252</v>
          </cell>
          <cell r="M253">
            <v>252</v>
          </cell>
        </row>
        <row r="254">
          <cell r="B254">
            <v>0.87847222222222199</v>
          </cell>
          <cell r="D254">
            <v>253</v>
          </cell>
          <cell r="M254">
            <v>253</v>
          </cell>
        </row>
        <row r="255">
          <cell r="B255">
            <v>0.88194444444444398</v>
          </cell>
          <cell r="D255">
            <v>254</v>
          </cell>
          <cell r="M255">
            <v>254</v>
          </cell>
        </row>
        <row r="256">
          <cell r="B256">
            <v>0.88541666666666596</v>
          </cell>
          <cell r="D256">
            <v>255</v>
          </cell>
          <cell r="M256">
            <v>255</v>
          </cell>
        </row>
        <row r="257">
          <cell r="B257">
            <v>0.88888888888888895</v>
          </cell>
          <cell r="D257">
            <v>256</v>
          </cell>
          <cell r="M257">
            <v>256</v>
          </cell>
        </row>
        <row r="258">
          <cell r="B258">
            <v>0.89236111111111105</v>
          </cell>
          <cell r="D258">
            <v>257</v>
          </cell>
          <cell r="M258">
            <v>257</v>
          </cell>
        </row>
        <row r="259">
          <cell r="B259">
            <v>0.89583333333333304</v>
          </cell>
          <cell r="D259">
            <v>258</v>
          </cell>
          <cell r="M259">
            <v>258</v>
          </cell>
        </row>
        <row r="260">
          <cell r="B260">
            <v>0.89930555555555503</v>
          </cell>
          <cell r="D260">
            <v>259</v>
          </cell>
          <cell r="M260">
            <v>259</v>
          </cell>
        </row>
        <row r="261">
          <cell r="B261">
            <v>0.90277777777777701</v>
          </cell>
          <cell r="D261">
            <v>260</v>
          </cell>
          <cell r="M261">
            <v>260</v>
          </cell>
        </row>
        <row r="262">
          <cell r="B262">
            <v>0.90625</v>
          </cell>
          <cell r="D262">
            <v>261</v>
          </cell>
          <cell r="M262">
            <v>261</v>
          </cell>
        </row>
        <row r="263">
          <cell r="B263">
            <v>0.90972222222222199</v>
          </cell>
          <cell r="D263">
            <v>262</v>
          </cell>
          <cell r="M263">
            <v>262</v>
          </cell>
        </row>
        <row r="264">
          <cell r="B264">
            <v>0.91319444444444398</v>
          </cell>
          <cell r="D264">
            <v>263</v>
          </cell>
          <cell r="M264">
            <v>263</v>
          </cell>
        </row>
        <row r="265">
          <cell r="B265">
            <v>0.91666666666666596</v>
          </cell>
          <cell r="D265">
            <v>264</v>
          </cell>
          <cell r="M265">
            <v>264</v>
          </cell>
        </row>
        <row r="266">
          <cell r="B266">
            <v>0.92013888888888895</v>
          </cell>
          <cell r="D266">
            <v>265</v>
          </cell>
          <cell r="M266">
            <v>265</v>
          </cell>
        </row>
        <row r="267">
          <cell r="B267">
            <v>0.92361111111111105</v>
          </cell>
          <cell r="D267">
            <v>266</v>
          </cell>
          <cell r="M267">
            <v>266</v>
          </cell>
        </row>
        <row r="268">
          <cell r="B268">
            <v>0.92708333333333304</v>
          </cell>
          <cell r="D268">
            <v>267</v>
          </cell>
          <cell r="M268">
            <v>267</v>
          </cell>
        </row>
        <row r="269">
          <cell r="B269">
            <v>0.93055555555555503</v>
          </cell>
          <cell r="D269">
            <v>268</v>
          </cell>
          <cell r="M269">
            <v>268</v>
          </cell>
        </row>
        <row r="270">
          <cell r="B270">
            <v>0.93402777777777701</v>
          </cell>
          <cell r="D270">
            <v>269</v>
          </cell>
          <cell r="M270">
            <v>269</v>
          </cell>
        </row>
        <row r="271">
          <cell r="B271">
            <v>0.9375</v>
          </cell>
          <cell r="D271">
            <v>270</v>
          </cell>
          <cell r="M271">
            <v>270</v>
          </cell>
        </row>
        <row r="272">
          <cell r="B272">
            <v>0.94097222222222199</v>
          </cell>
          <cell r="D272">
            <v>271</v>
          </cell>
          <cell r="M272">
            <v>271</v>
          </cell>
        </row>
        <row r="273">
          <cell r="B273">
            <v>0.94444444444444398</v>
          </cell>
          <cell r="D273">
            <v>272</v>
          </cell>
          <cell r="M273">
            <v>272</v>
          </cell>
        </row>
        <row r="274">
          <cell r="B274">
            <v>0.94791666666666596</v>
          </cell>
          <cell r="D274">
            <v>273</v>
          </cell>
          <cell r="M274">
            <v>273</v>
          </cell>
        </row>
        <row r="275">
          <cell r="B275">
            <v>0.95138888888888895</v>
          </cell>
          <cell r="D275">
            <v>274</v>
          </cell>
          <cell r="M275">
            <v>274</v>
          </cell>
        </row>
        <row r="276">
          <cell r="B276">
            <v>0.95486111111111105</v>
          </cell>
          <cell r="D276">
            <v>275</v>
          </cell>
          <cell r="M276">
            <v>275</v>
          </cell>
        </row>
        <row r="277">
          <cell r="B277">
            <v>0.95833333333333304</v>
          </cell>
          <cell r="D277">
            <v>276</v>
          </cell>
          <cell r="M277">
            <v>276</v>
          </cell>
        </row>
        <row r="278">
          <cell r="B278">
            <v>0.96180555555555503</v>
          </cell>
          <cell r="D278">
            <v>277</v>
          </cell>
          <cell r="M278">
            <v>277</v>
          </cell>
        </row>
        <row r="279">
          <cell r="B279">
            <v>0.96527777777777701</v>
          </cell>
          <cell r="D279">
            <v>278</v>
          </cell>
          <cell r="M279">
            <v>278</v>
          </cell>
        </row>
        <row r="280">
          <cell r="B280">
            <v>0.96875</v>
          </cell>
          <cell r="D280">
            <v>279</v>
          </cell>
          <cell r="M280">
            <v>279</v>
          </cell>
        </row>
        <row r="281">
          <cell r="B281">
            <v>0.97222222222222199</v>
          </cell>
          <cell r="D281">
            <v>280</v>
          </cell>
          <cell r="M281">
            <v>280</v>
          </cell>
        </row>
        <row r="282">
          <cell r="B282">
            <v>0.97569444444444398</v>
          </cell>
          <cell r="D282">
            <v>281</v>
          </cell>
          <cell r="M282">
            <v>281</v>
          </cell>
        </row>
        <row r="283">
          <cell r="B283">
            <v>0.97916666666666596</v>
          </cell>
          <cell r="D283">
            <v>282</v>
          </cell>
          <cell r="M283">
            <v>282</v>
          </cell>
        </row>
        <row r="284">
          <cell r="B284">
            <v>0.98263888888888895</v>
          </cell>
          <cell r="D284">
            <v>283</v>
          </cell>
          <cell r="M284">
            <v>283</v>
          </cell>
        </row>
        <row r="285">
          <cell r="B285">
            <v>0.98611111111111105</v>
          </cell>
          <cell r="D285">
            <v>284</v>
          </cell>
          <cell r="M285">
            <v>284</v>
          </cell>
        </row>
        <row r="286">
          <cell r="B286">
            <v>0.98958333333333304</v>
          </cell>
          <cell r="D286">
            <v>285</v>
          </cell>
          <cell r="M286">
            <v>285</v>
          </cell>
        </row>
        <row r="287">
          <cell r="B287">
            <v>0.99305555555555503</v>
          </cell>
          <cell r="D287">
            <v>286</v>
          </cell>
          <cell r="M287">
            <v>286</v>
          </cell>
        </row>
        <row r="288">
          <cell r="B288">
            <v>0.99652777777777701</v>
          </cell>
          <cell r="D288">
            <v>287</v>
          </cell>
          <cell r="M288">
            <v>287</v>
          </cell>
        </row>
        <row r="289">
          <cell r="D289">
            <v>288</v>
          </cell>
          <cell r="M289">
            <v>288</v>
          </cell>
        </row>
        <row r="290">
          <cell r="D290">
            <v>289</v>
          </cell>
          <cell r="M290">
            <v>289</v>
          </cell>
        </row>
        <row r="291">
          <cell r="D291">
            <v>290</v>
          </cell>
          <cell r="M291">
            <v>290</v>
          </cell>
        </row>
        <row r="292">
          <cell r="D292">
            <v>291</v>
          </cell>
          <cell r="M292">
            <v>291</v>
          </cell>
        </row>
        <row r="293">
          <cell r="D293">
            <v>292</v>
          </cell>
          <cell r="M293">
            <v>292</v>
          </cell>
        </row>
        <row r="294">
          <cell r="D294">
            <v>293</v>
          </cell>
          <cell r="M294">
            <v>293</v>
          </cell>
        </row>
        <row r="295">
          <cell r="D295">
            <v>294</v>
          </cell>
          <cell r="M295">
            <v>294</v>
          </cell>
        </row>
        <row r="296">
          <cell r="D296">
            <v>295</v>
          </cell>
          <cell r="M296">
            <v>295</v>
          </cell>
        </row>
        <row r="297">
          <cell r="D297">
            <v>296</v>
          </cell>
          <cell r="M297">
            <v>296</v>
          </cell>
        </row>
        <row r="298">
          <cell r="D298">
            <v>297</v>
          </cell>
          <cell r="M298">
            <v>297</v>
          </cell>
        </row>
        <row r="299">
          <cell r="D299">
            <v>298</v>
          </cell>
          <cell r="M299">
            <v>298</v>
          </cell>
        </row>
        <row r="300">
          <cell r="D300">
            <v>299</v>
          </cell>
          <cell r="M300">
            <v>299</v>
          </cell>
        </row>
        <row r="301">
          <cell r="D301">
            <v>300</v>
          </cell>
          <cell r="M301">
            <v>300</v>
          </cell>
        </row>
        <row r="302">
          <cell r="M302">
            <v>301</v>
          </cell>
        </row>
        <row r="303">
          <cell r="M303">
            <v>302</v>
          </cell>
        </row>
        <row r="304">
          <cell r="M304">
            <v>303</v>
          </cell>
        </row>
        <row r="305">
          <cell r="M305">
            <v>304</v>
          </cell>
        </row>
        <row r="306">
          <cell r="M306">
            <v>305</v>
          </cell>
        </row>
        <row r="307">
          <cell r="M307">
            <v>306</v>
          </cell>
        </row>
        <row r="308">
          <cell r="M308">
            <v>307</v>
          </cell>
        </row>
        <row r="309">
          <cell r="M309">
            <v>308</v>
          </cell>
        </row>
        <row r="310">
          <cell r="M310">
            <v>309</v>
          </cell>
        </row>
        <row r="311">
          <cell r="M311">
            <v>310</v>
          </cell>
        </row>
        <row r="312">
          <cell r="M312">
            <v>311</v>
          </cell>
        </row>
        <row r="313">
          <cell r="M313">
            <v>312</v>
          </cell>
        </row>
        <row r="314">
          <cell r="M314">
            <v>313</v>
          </cell>
        </row>
        <row r="315">
          <cell r="M315">
            <v>314</v>
          </cell>
        </row>
        <row r="316">
          <cell r="M316">
            <v>315</v>
          </cell>
        </row>
        <row r="317">
          <cell r="M317">
            <v>316</v>
          </cell>
        </row>
        <row r="318">
          <cell r="M318">
            <v>317</v>
          </cell>
        </row>
        <row r="319">
          <cell r="M319">
            <v>318</v>
          </cell>
        </row>
        <row r="320">
          <cell r="M320">
            <v>319</v>
          </cell>
        </row>
        <row r="321">
          <cell r="M321">
            <v>320</v>
          </cell>
        </row>
        <row r="322">
          <cell r="M322">
            <v>321</v>
          </cell>
        </row>
        <row r="323">
          <cell r="M323">
            <v>322</v>
          </cell>
        </row>
        <row r="324">
          <cell r="M324">
            <v>323</v>
          </cell>
        </row>
        <row r="325">
          <cell r="M325">
            <v>324</v>
          </cell>
        </row>
        <row r="326">
          <cell r="M326">
            <v>325</v>
          </cell>
        </row>
        <row r="327">
          <cell r="M327">
            <v>326</v>
          </cell>
        </row>
        <row r="328">
          <cell r="M328">
            <v>327</v>
          </cell>
        </row>
        <row r="329">
          <cell r="M329">
            <v>328</v>
          </cell>
        </row>
        <row r="330">
          <cell r="M330">
            <v>329</v>
          </cell>
        </row>
        <row r="331">
          <cell r="M331">
            <v>330</v>
          </cell>
        </row>
        <row r="332">
          <cell r="M332">
            <v>331</v>
          </cell>
        </row>
        <row r="333">
          <cell r="M333">
            <v>332</v>
          </cell>
        </row>
        <row r="334">
          <cell r="M334">
            <v>333</v>
          </cell>
        </row>
        <row r="335">
          <cell r="M335">
            <v>334</v>
          </cell>
        </row>
        <row r="336">
          <cell r="M336">
            <v>335</v>
          </cell>
        </row>
        <row r="337">
          <cell r="M337">
            <v>336</v>
          </cell>
        </row>
        <row r="338">
          <cell r="M338">
            <v>337</v>
          </cell>
        </row>
        <row r="339">
          <cell r="M339">
            <v>338</v>
          </cell>
        </row>
        <row r="340">
          <cell r="M340">
            <v>339</v>
          </cell>
        </row>
        <row r="341">
          <cell r="M341">
            <v>340</v>
          </cell>
        </row>
        <row r="342">
          <cell r="M342">
            <v>341</v>
          </cell>
        </row>
        <row r="343">
          <cell r="M343">
            <v>342</v>
          </cell>
        </row>
        <row r="344">
          <cell r="M344">
            <v>343</v>
          </cell>
        </row>
        <row r="345">
          <cell r="M345">
            <v>344</v>
          </cell>
        </row>
        <row r="346">
          <cell r="M346">
            <v>345</v>
          </cell>
        </row>
        <row r="347">
          <cell r="M347">
            <v>346</v>
          </cell>
        </row>
        <row r="348">
          <cell r="M348">
            <v>347</v>
          </cell>
        </row>
        <row r="349">
          <cell r="M349">
            <v>348</v>
          </cell>
        </row>
        <row r="350">
          <cell r="M350">
            <v>349</v>
          </cell>
        </row>
        <row r="351">
          <cell r="M351">
            <v>350</v>
          </cell>
        </row>
        <row r="352">
          <cell r="M352">
            <v>351</v>
          </cell>
        </row>
        <row r="353">
          <cell r="M353">
            <v>352</v>
          </cell>
        </row>
        <row r="354">
          <cell r="M354">
            <v>353</v>
          </cell>
        </row>
        <row r="355">
          <cell r="M355">
            <v>354</v>
          </cell>
        </row>
        <row r="356">
          <cell r="M356">
            <v>355</v>
          </cell>
        </row>
        <row r="357">
          <cell r="M357">
            <v>356</v>
          </cell>
        </row>
        <row r="358">
          <cell r="M358">
            <v>357</v>
          </cell>
        </row>
        <row r="359">
          <cell r="M359">
            <v>358</v>
          </cell>
        </row>
        <row r="360">
          <cell r="M360">
            <v>359</v>
          </cell>
        </row>
        <row r="361">
          <cell r="M361">
            <v>360</v>
          </cell>
        </row>
        <row r="362">
          <cell r="M362">
            <v>361</v>
          </cell>
        </row>
        <row r="363">
          <cell r="M363">
            <v>362</v>
          </cell>
        </row>
        <row r="364">
          <cell r="M364">
            <v>363</v>
          </cell>
        </row>
        <row r="365">
          <cell r="M365">
            <v>364</v>
          </cell>
        </row>
        <row r="366">
          <cell r="M366">
            <v>365</v>
          </cell>
        </row>
        <row r="367">
          <cell r="M367">
            <v>366</v>
          </cell>
        </row>
        <row r="368">
          <cell r="M368">
            <v>367</v>
          </cell>
        </row>
        <row r="369">
          <cell r="M369">
            <v>368</v>
          </cell>
        </row>
        <row r="370">
          <cell r="M370">
            <v>369</v>
          </cell>
        </row>
        <row r="371">
          <cell r="M371">
            <v>370</v>
          </cell>
        </row>
        <row r="372">
          <cell r="M372">
            <v>371</v>
          </cell>
        </row>
        <row r="373">
          <cell r="M373">
            <v>372</v>
          </cell>
        </row>
        <row r="374">
          <cell r="M374">
            <v>373</v>
          </cell>
        </row>
        <row r="375">
          <cell r="M375">
            <v>374</v>
          </cell>
        </row>
        <row r="376">
          <cell r="M376">
            <v>375</v>
          </cell>
        </row>
        <row r="377">
          <cell r="M377">
            <v>376</v>
          </cell>
        </row>
        <row r="378">
          <cell r="M378">
            <v>377</v>
          </cell>
        </row>
        <row r="379">
          <cell r="M379">
            <v>378</v>
          </cell>
        </row>
        <row r="380">
          <cell r="M380">
            <v>379</v>
          </cell>
        </row>
        <row r="381">
          <cell r="M381">
            <v>380</v>
          </cell>
        </row>
        <row r="382">
          <cell r="M382">
            <v>381</v>
          </cell>
        </row>
        <row r="383">
          <cell r="M383">
            <v>382</v>
          </cell>
        </row>
        <row r="384">
          <cell r="M384">
            <v>383</v>
          </cell>
        </row>
        <row r="385">
          <cell r="M385">
            <v>384</v>
          </cell>
        </row>
        <row r="386">
          <cell r="M386">
            <v>385</v>
          </cell>
        </row>
        <row r="387">
          <cell r="M387">
            <v>386</v>
          </cell>
        </row>
        <row r="388">
          <cell r="M388">
            <v>387</v>
          </cell>
        </row>
        <row r="389">
          <cell r="M389">
            <v>388</v>
          </cell>
        </row>
        <row r="390">
          <cell r="M390">
            <v>389</v>
          </cell>
        </row>
        <row r="391">
          <cell r="M391">
            <v>390</v>
          </cell>
        </row>
        <row r="392">
          <cell r="M392">
            <v>391</v>
          </cell>
        </row>
        <row r="393">
          <cell r="M393">
            <v>392</v>
          </cell>
        </row>
        <row r="394">
          <cell r="M394">
            <v>393</v>
          </cell>
        </row>
        <row r="395">
          <cell r="M395">
            <v>394</v>
          </cell>
        </row>
        <row r="396">
          <cell r="M396">
            <v>395</v>
          </cell>
        </row>
        <row r="397">
          <cell r="M397">
            <v>396</v>
          </cell>
        </row>
        <row r="398">
          <cell r="M398">
            <v>397</v>
          </cell>
        </row>
        <row r="399">
          <cell r="M399">
            <v>398</v>
          </cell>
        </row>
        <row r="400">
          <cell r="M400">
            <v>399</v>
          </cell>
        </row>
        <row r="401">
          <cell r="M401">
            <v>400</v>
          </cell>
        </row>
        <row r="402">
          <cell r="M402">
            <v>401</v>
          </cell>
        </row>
        <row r="403">
          <cell r="M403">
            <v>402</v>
          </cell>
        </row>
        <row r="404">
          <cell r="M404">
            <v>403</v>
          </cell>
        </row>
        <row r="405">
          <cell r="M405">
            <v>404</v>
          </cell>
        </row>
        <row r="406">
          <cell r="M406">
            <v>405</v>
          </cell>
        </row>
        <row r="407">
          <cell r="M407">
            <v>406</v>
          </cell>
        </row>
        <row r="408">
          <cell r="M408">
            <v>407</v>
          </cell>
        </row>
        <row r="409">
          <cell r="M409">
            <v>408</v>
          </cell>
        </row>
        <row r="410">
          <cell r="M410">
            <v>409</v>
          </cell>
        </row>
        <row r="411">
          <cell r="M411">
            <v>410</v>
          </cell>
        </row>
        <row r="412">
          <cell r="M412">
            <v>411</v>
          </cell>
        </row>
        <row r="413">
          <cell r="M413">
            <v>412</v>
          </cell>
        </row>
        <row r="414">
          <cell r="M414">
            <v>413</v>
          </cell>
        </row>
        <row r="415">
          <cell r="M415">
            <v>414</v>
          </cell>
        </row>
        <row r="416">
          <cell r="M416">
            <v>415</v>
          </cell>
        </row>
        <row r="417">
          <cell r="M417">
            <v>416</v>
          </cell>
        </row>
        <row r="418">
          <cell r="M418">
            <v>417</v>
          </cell>
        </row>
        <row r="419">
          <cell r="M419">
            <v>418</v>
          </cell>
        </row>
        <row r="420">
          <cell r="M420">
            <v>419</v>
          </cell>
        </row>
        <row r="421">
          <cell r="M421">
            <v>420</v>
          </cell>
        </row>
        <row r="422">
          <cell r="M422">
            <v>421</v>
          </cell>
        </row>
        <row r="423">
          <cell r="M423">
            <v>422</v>
          </cell>
        </row>
        <row r="424">
          <cell r="M424">
            <v>423</v>
          </cell>
        </row>
        <row r="425">
          <cell r="M425">
            <v>424</v>
          </cell>
        </row>
        <row r="426">
          <cell r="M426">
            <v>425</v>
          </cell>
        </row>
        <row r="427">
          <cell r="M427">
            <v>426</v>
          </cell>
        </row>
        <row r="428">
          <cell r="M428">
            <v>427</v>
          </cell>
        </row>
        <row r="429">
          <cell r="M429">
            <v>428</v>
          </cell>
        </row>
        <row r="430">
          <cell r="M430">
            <v>429</v>
          </cell>
        </row>
        <row r="431">
          <cell r="M431">
            <v>430</v>
          </cell>
        </row>
        <row r="432">
          <cell r="M432">
            <v>431</v>
          </cell>
        </row>
        <row r="433">
          <cell r="M433">
            <v>432</v>
          </cell>
        </row>
        <row r="434">
          <cell r="M434">
            <v>433</v>
          </cell>
        </row>
        <row r="435">
          <cell r="M435">
            <v>434</v>
          </cell>
        </row>
        <row r="436">
          <cell r="M436">
            <v>435</v>
          </cell>
        </row>
        <row r="437">
          <cell r="M437">
            <v>436</v>
          </cell>
        </row>
        <row r="438">
          <cell r="M438">
            <v>437</v>
          </cell>
        </row>
        <row r="439">
          <cell r="M439">
            <v>438</v>
          </cell>
        </row>
        <row r="440">
          <cell r="M440">
            <v>439</v>
          </cell>
        </row>
        <row r="441">
          <cell r="M441">
            <v>440</v>
          </cell>
        </row>
        <row r="442">
          <cell r="M442">
            <v>441</v>
          </cell>
        </row>
        <row r="443">
          <cell r="M443">
            <v>442</v>
          </cell>
        </row>
        <row r="444">
          <cell r="M444">
            <v>443</v>
          </cell>
        </row>
        <row r="445">
          <cell r="M445">
            <v>444</v>
          </cell>
        </row>
        <row r="446">
          <cell r="M446">
            <v>445</v>
          </cell>
        </row>
        <row r="447">
          <cell r="M447">
            <v>446</v>
          </cell>
        </row>
        <row r="448">
          <cell r="M448">
            <v>447</v>
          </cell>
        </row>
        <row r="449">
          <cell r="M449">
            <v>448</v>
          </cell>
        </row>
        <row r="450">
          <cell r="M450">
            <v>449</v>
          </cell>
        </row>
        <row r="451">
          <cell r="M451">
            <v>450</v>
          </cell>
        </row>
        <row r="452">
          <cell r="M452">
            <v>451</v>
          </cell>
        </row>
        <row r="453">
          <cell r="M453">
            <v>452</v>
          </cell>
        </row>
        <row r="454">
          <cell r="M454">
            <v>453</v>
          </cell>
        </row>
        <row r="455">
          <cell r="M455">
            <v>454</v>
          </cell>
        </row>
        <row r="456">
          <cell r="M456">
            <v>455</v>
          </cell>
        </row>
        <row r="457">
          <cell r="M457">
            <v>456</v>
          </cell>
        </row>
        <row r="458">
          <cell r="M458">
            <v>457</v>
          </cell>
        </row>
        <row r="459">
          <cell r="M459">
            <v>458</v>
          </cell>
        </row>
        <row r="460">
          <cell r="M460">
            <v>459</v>
          </cell>
        </row>
        <row r="461">
          <cell r="M461">
            <v>460</v>
          </cell>
        </row>
        <row r="462">
          <cell r="M462">
            <v>461</v>
          </cell>
        </row>
        <row r="463">
          <cell r="M463">
            <v>462</v>
          </cell>
        </row>
        <row r="464">
          <cell r="M464">
            <v>463</v>
          </cell>
        </row>
        <row r="465">
          <cell r="M465">
            <v>464</v>
          </cell>
        </row>
        <row r="466">
          <cell r="M466">
            <v>465</v>
          </cell>
        </row>
        <row r="467">
          <cell r="M467">
            <v>466</v>
          </cell>
        </row>
        <row r="468">
          <cell r="M468">
            <v>467</v>
          </cell>
        </row>
        <row r="469">
          <cell r="M469">
            <v>468</v>
          </cell>
        </row>
        <row r="470">
          <cell r="M470">
            <v>469</v>
          </cell>
        </row>
        <row r="471">
          <cell r="M471">
            <v>470</v>
          </cell>
        </row>
        <row r="472">
          <cell r="M472">
            <v>471</v>
          </cell>
        </row>
        <row r="473">
          <cell r="M473">
            <v>472</v>
          </cell>
        </row>
        <row r="474">
          <cell r="M474">
            <v>473</v>
          </cell>
        </row>
        <row r="475">
          <cell r="M475">
            <v>474</v>
          </cell>
        </row>
        <row r="476">
          <cell r="M476">
            <v>475</v>
          </cell>
        </row>
        <row r="477">
          <cell r="M477">
            <v>476</v>
          </cell>
        </row>
        <row r="478">
          <cell r="M478">
            <v>477</v>
          </cell>
        </row>
        <row r="479">
          <cell r="M479">
            <v>478</v>
          </cell>
        </row>
        <row r="480">
          <cell r="M480">
            <v>479</v>
          </cell>
        </row>
        <row r="481">
          <cell r="M481">
            <v>480</v>
          </cell>
        </row>
        <row r="482">
          <cell r="M482">
            <v>481</v>
          </cell>
        </row>
        <row r="483">
          <cell r="M483">
            <v>482</v>
          </cell>
        </row>
        <row r="484">
          <cell r="M484">
            <v>483</v>
          </cell>
        </row>
        <row r="485">
          <cell r="M485">
            <v>484</v>
          </cell>
        </row>
        <row r="486">
          <cell r="M486">
            <v>485</v>
          </cell>
        </row>
        <row r="487">
          <cell r="M487">
            <v>486</v>
          </cell>
        </row>
        <row r="488">
          <cell r="M488">
            <v>487</v>
          </cell>
        </row>
        <row r="489">
          <cell r="M489">
            <v>488</v>
          </cell>
        </row>
        <row r="490">
          <cell r="M490">
            <v>489</v>
          </cell>
        </row>
        <row r="491">
          <cell r="M491">
            <v>490</v>
          </cell>
        </row>
        <row r="492">
          <cell r="M492">
            <v>491</v>
          </cell>
        </row>
        <row r="493">
          <cell r="M493">
            <v>492</v>
          </cell>
        </row>
        <row r="494">
          <cell r="M494">
            <v>493</v>
          </cell>
        </row>
        <row r="495">
          <cell r="M495">
            <v>494</v>
          </cell>
        </row>
        <row r="496">
          <cell r="M496">
            <v>495</v>
          </cell>
        </row>
        <row r="497">
          <cell r="M497">
            <v>496</v>
          </cell>
        </row>
        <row r="498">
          <cell r="M498">
            <v>497</v>
          </cell>
        </row>
        <row r="499">
          <cell r="M499">
            <v>498</v>
          </cell>
        </row>
        <row r="500">
          <cell r="M500">
            <v>499</v>
          </cell>
        </row>
        <row r="501">
          <cell r="M501">
            <v>500</v>
          </cell>
        </row>
        <row r="502">
          <cell r="M502">
            <v>501</v>
          </cell>
        </row>
        <row r="503">
          <cell r="M503">
            <v>502</v>
          </cell>
        </row>
        <row r="504">
          <cell r="M504">
            <v>503</v>
          </cell>
        </row>
        <row r="505">
          <cell r="M505">
            <v>504</v>
          </cell>
        </row>
        <row r="506">
          <cell r="M506">
            <v>505</v>
          </cell>
        </row>
        <row r="507">
          <cell r="M507">
            <v>506</v>
          </cell>
        </row>
        <row r="508">
          <cell r="M508">
            <v>507</v>
          </cell>
        </row>
        <row r="509">
          <cell r="M509">
            <v>508</v>
          </cell>
        </row>
        <row r="510">
          <cell r="M510">
            <v>509</v>
          </cell>
        </row>
        <row r="511">
          <cell r="M511">
            <v>510</v>
          </cell>
        </row>
        <row r="512">
          <cell r="M512">
            <v>511</v>
          </cell>
        </row>
        <row r="513">
          <cell r="M513">
            <v>512</v>
          </cell>
        </row>
        <row r="514">
          <cell r="M514">
            <v>513</v>
          </cell>
        </row>
        <row r="515">
          <cell r="M515">
            <v>514</v>
          </cell>
        </row>
        <row r="516">
          <cell r="M516">
            <v>515</v>
          </cell>
        </row>
        <row r="517">
          <cell r="M517">
            <v>516</v>
          </cell>
        </row>
        <row r="518">
          <cell r="M518">
            <v>517</v>
          </cell>
        </row>
        <row r="519">
          <cell r="M519">
            <v>518</v>
          </cell>
        </row>
        <row r="520">
          <cell r="M520">
            <v>519</v>
          </cell>
        </row>
        <row r="521">
          <cell r="M521">
            <v>520</v>
          </cell>
        </row>
        <row r="522">
          <cell r="M522">
            <v>521</v>
          </cell>
        </row>
        <row r="523">
          <cell r="M523">
            <v>522</v>
          </cell>
        </row>
        <row r="524">
          <cell r="M524">
            <v>523</v>
          </cell>
        </row>
        <row r="525">
          <cell r="M525">
            <v>524</v>
          </cell>
        </row>
        <row r="526">
          <cell r="M526">
            <v>525</v>
          </cell>
        </row>
        <row r="527">
          <cell r="M527">
            <v>526</v>
          </cell>
        </row>
        <row r="528">
          <cell r="M528">
            <v>527</v>
          </cell>
        </row>
        <row r="529">
          <cell r="M529">
            <v>528</v>
          </cell>
        </row>
        <row r="530">
          <cell r="M530">
            <v>529</v>
          </cell>
        </row>
        <row r="531">
          <cell r="M531">
            <v>530</v>
          </cell>
        </row>
        <row r="532">
          <cell r="M532">
            <v>531</v>
          </cell>
        </row>
        <row r="533">
          <cell r="M533">
            <v>532</v>
          </cell>
        </row>
        <row r="534">
          <cell r="M534">
            <v>533</v>
          </cell>
        </row>
        <row r="535">
          <cell r="M535">
            <v>534</v>
          </cell>
        </row>
        <row r="536">
          <cell r="M536">
            <v>535</v>
          </cell>
        </row>
        <row r="537">
          <cell r="M537">
            <v>536</v>
          </cell>
        </row>
        <row r="538">
          <cell r="M538">
            <v>537</v>
          </cell>
        </row>
        <row r="539">
          <cell r="M539">
            <v>538</v>
          </cell>
        </row>
        <row r="540">
          <cell r="M540">
            <v>539</v>
          </cell>
        </row>
        <row r="541">
          <cell r="M541">
            <v>540</v>
          </cell>
        </row>
        <row r="542">
          <cell r="M542">
            <v>541</v>
          </cell>
        </row>
        <row r="543">
          <cell r="M543">
            <v>542</v>
          </cell>
        </row>
        <row r="544">
          <cell r="M544">
            <v>543</v>
          </cell>
        </row>
        <row r="545">
          <cell r="M545">
            <v>544</v>
          </cell>
        </row>
        <row r="546">
          <cell r="M546">
            <v>545</v>
          </cell>
        </row>
        <row r="547">
          <cell r="M547">
            <v>546</v>
          </cell>
        </row>
        <row r="548">
          <cell r="M548">
            <v>547</v>
          </cell>
        </row>
        <row r="549">
          <cell r="M549">
            <v>548</v>
          </cell>
        </row>
        <row r="550">
          <cell r="M550">
            <v>549</v>
          </cell>
        </row>
        <row r="551">
          <cell r="M551">
            <v>550</v>
          </cell>
        </row>
        <row r="552">
          <cell r="M552">
            <v>551</v>
          </cell>
        </row>
        <row r="553">
          <cell r="M553">
            <v>552</v>
          </cell>
        </row>
        <row r="554">
          <cell r="M554">
            <v>553</v>
          </cell>
        </row>
        <row r="555">
          <cell r="M555">
            <v>554</v>
          </cell>
        </row>
        <row r="556">
          <cell r="M556">
            <v>555</v>
          </cell>
        </row>
        <row r="557">
          <cell r="M557">
            <v>556</v>
          </cell>
        </row>
        <row r="558">
          <cell r="M558">
            <v>557</v>
          </cell>
        </row>
        <row r="559">
          <cell r="M559">
            <v>558</v>
          </cell>
        </row>
        <row r="560">
          <cell r="M560">
            <v>559</v>
          </cell>
        </row>
        <row r="561">
          <cell r="M561">
            <v>560</v>
          </cell>
        </row>
        <row r="562">
          <cell r="M562">
            <v>561</v>
          </cell>
        </row>
        <row r="563">
          <cell r="M563">
            <v>562</v>
          </cell>
        </row>
        <row r="564">
          <cell r="M564">
            <v>563</v>
          </cell>
        </row>
        <row r="565">
          <cell r="M565">
            <v>564</v>
          </cell>
        </row>
        <row r="566">
          <cell r="M566">
            <v>565</v>
          </cell>
        </row>
        <row r="567">
          <cell r="M567">
            <v>566</v>
          </cell>
        </row>
        <row r="568">
          <cell r="M568">
            <v>567</v>
          </cell>
        </row>
        <row r="569">
          <cell r="M569">
            <v>568</v>
          </cell>
        </row>
        <row r="570">
          <cell r="M570">
            <v>569</v>
          </cell>
        </row>
        <row r="571">
          <cell r="M571">
            <v>570</v>
          </cell>
        </row>
        <row r="572">
          <cell r="M572">
            <v>571</v>
          </cell>
        </row>
        <row r="573">
          <cell r="M573">
            <v>572</v>
          </cell>
        </row>
        <row r="574">
          <cell r="M574">
            <v>573</v>
          </cell>
        </row>
        <row r="575">
          <cell r="M575">
            <v>574</v>
          </cell>
        </row>
        <row r="576">
          <cell r="M576">
            <v>575</v>
          </cell>
        </row>
        <row r="577">
          <cell r="M577">
            <v>576</v>
          </cell>
        </row>
        <row r="578">
          <cell r="M578">
            <v>577</v>
          </cell>
        </row>
        <row r="579">
          <cell r="M579">
            <v>578</v>
          </cell>
        </row>
        <row r="580">
          <cell r="M580">
            <v>579</v>
          </cell>
        </row>
        <row r="581">
          <cell r="M581">
            <v>580</v>
          </cell>
        </row>
        <row r="582">
          <cell r="M582">
            <v>581</v>
          </cell>
        </row>
        <row r="583">
          <cell r="M583">
            <v>582</v>
          </cell>
        </row>
        <row r="584">
          <cell r="M584">
            <v>583</v>
          </cell>
        </row>
        <row r="585">
          <cell r="M585">
            <v>584</v>
          </cell>
        </row>
        <row r="586">
          <cell r="M586">
            <v>585</v>
          </cell>
        </row>
        <row r="587">
          <cell r="M587">
            <v>586</v>
          </cell>
        </row>
        <row r="588">
          <cell r="M588">
            <v>587</v>
          </cell>
        </row>
        <row r="589">
          <cell r="M589">
            <v>588</v>
          </cell>
        </row>
        <row r="590">
          <cell r="M590">
            <v>589</v>
          </cell>
        </row>
        <row r="591">
          <cell r="M591">
            <v>590</v>
          </cell>
        </row>
        <row r="592">
          <cell r="M592">
            <v>591</v>
          </cell>
        </row>
        <row r="593">
          <cell r="M593">
            <v>592</v>
          </cell>
        </row>
        <row r="594">
          <cell r="M594">
            <v>593</v>
          </cell>
        </row>
        <row r="595">
          <cell r="M595">
            <v>594</v>
          </cell>
        </row>
        <row r="596">
          <cell r="M596">
            <v>595</v>
          </cell>
        </row>
        <row r="597">
          <cell r="M597">
            <v>596</v>
          </cell>
        </row>
        <row r="598">
          <cell r="M598">
            <v>597</v>
          </cell>
        </row>
        <row r="599">
          <cell r="M599">
            <v>598</v>
          </cell>
        </row>
        <row r="600">
          <cell r="M600">
            <v>599</v>
          </cell>
        </row>
        <row r="601">
          <cell r="M601">
            <v>600</v>
          </cell>
        </row>
        <row r="602">
          <cell r="M602">
            <v>601</v>
          </cell>
        </row>
        <row r="603">
          <cell r="M603">
            <v>602</v>
          </cell>
        </row>
        <row r="604">
          <cell r="M604">
            <v>603</v>
          </cell>
        </row>
        <row r="605">
          <cell r="M605">
            <v>604</v>
          </cell>
        </row>
        <row r="606">
          <cell r="M606">
            <v>605</v>
          </cell>
        </row>
        <row r="607">
          <cell r="M607">
            <v>606</v>
          </cell>
        </row>
        <row r="608">
          <cell r="M608">
            <v>607</v>
          </cell>
        </row>
        <row r="609">
          <cell r="M609">
            <v>608</v>
          </cell>
        </row>
        <row r="610">
          <cell r="M610">
            <v>609</v>
          </cell>
        </row>
        <row r="611">
          <cell r="M611">
            <v>610</v>
          </cell>
        </row>
        <row r="612">
          <cell r="M612">
            <v>611</v>
          </cell>
        </row>
        <row r="613">
          <cell r="M613">
            <v>612</v>
          </cell>
        </row>
        <row r="614">
          <cell r="M614">
            <v>613</v>
          </cell>
        </row>
        <row r="615">
          <cell r="M615">
            <v>614</v>
          </cell>
        </row>
        <row r="616">
          <cell r="M616">
            <v>615</v>
          </cell>
        </row>
        <row r="617">
          <cell r="M617">
            <v>616</v>
          </cell>
        </row>
        <row r="618">
          <cell r="M618">
            <v>617</v>
          </cell>
        </row>
        <row r="619">
          <cell r="M619">
            <v>618</v>
          </cell>
        </row>
        <row r="620">
          <cell r="M620">
            <v>619</v>
          </cell>
        </row>
        <row r="621">
          <cell r="M621">
            <v>620</v>
          </cell>
        </row>
        <row r="622">
          <cell r="M622">
            <v>621</v>
          </cell>
        </row>
        <row r="623">
          <cell r="M623">
            <v>622</v>
          </cell>
        </row>
        <row r="624">
          <cell r="M624">
            <v>623</v>
          </cell>
        </row>
        <row r="625">
          <cell r="M625">
            <v>624</v>
          </cell>
        </row>
        <row r="626">
          <cell r="M626">
            <v>625</v>
          </cell>
        </row>
        <row r="627">
          <cell r="M627">
            <v>626</v>
          </cell>
        </row>
        <row r="628">
          <cell r="M628">
            <v>627</v>
          </cell>
        </row>
        <row r="629">
          <cell r="M629">
            <v>628</v>
          </cell>
        </row>
        <row r="630">
          <cell r="M630">
            <v>629</v>
          </cell>
        </row>
        <row r="631">
          <cell r="M631">
            <v>630</v>
          </cell>
        </row>
        <row r="632">
          <cell r="M632">
            <v>631</v>
          </cell>
        </row>
        <row r="633">
          <cell r="M633">
            <v>632</v>
          </cell>
        </row>
        <row r="634">
          <cell r="M634">
            <v>633</v>
          </cell>
        </row>
        <row r="635">
          <cell r="M635">
            <v>634</v>
          </cell>
        </row>
        <row r="636">
          <cell r="M636">
            <v>635</v>
          </cell>
        </row>
        <row r="637">
          <cell r="M637">
            <v>636</v>
          </cell>
        </row>
        <row r="638">
          <cell r="M638">
            <v>637</v>
          </cell>
        </row>
        <row r="639">
          <cell r="M639">
            <v>638</v>
          </cell>
        </row>
        <row r="640">
          <cell r="M640">
            <v>639</v>
          </cell>
        </row>
        <row r="641">
          <cell r="M641">
            <v>640</v>
          </cell>
        </row>
        <row r="642">
          <cell r="M642">
            <v>641</v>
          </cell>
        </row>
        <row r="643">
          <cell r="M643">
            <v>642</v>
          </cell>
        </row>
        <row r="644">
          <cell r="M644">
            <v>643</v>
          </cell>
        </row>
        <row r="645">
          <cell r="M645">
            <v>644</v>
          </cell>
        </row>
        <row r="646">
          <cell r="M646">
            <v>645</v>
          </cell>
        </row>
        <row r="647">
          <cell r="M647">
            <v>646</v>
          </cell>
        </row>
        <row r="648">
          <cell r="M648">
            <v>647</v>
          </cell>
        </row>
        <row r="649">
          <cell r="M649">
            <v>648</v>
          </cell>
        </row>
        <row r="650">
          <cell r="M650">
            <v>649</v>
          </cell>
        </row>
        <row r="651">
          <cell r="M651">
            <v>650</v>
          </cell>
        </row>
        <row r="652">
          <cell r="M652">
            <v>651</v>
          </cell>
        </row>
        <row r="653">
          <cell r="M653">
            <v>652</v>
          </cell>
        </row>
        <row r="654">
          <cell r="M654">
            <v>653</v>
          </cell>
        </row>
        <row r="655">
          <cell r="M655">
            <v>654</v>
          </cell>
        </row>
        <row r="656">
          <cell r="M656">
            <v>655</v>
          </cell>
        </row>
        <row r="657">
          <cell r="M657">
            <v>656</v>
          </cell>
        </row>
        <row r="658">
          <cell r="M658">
            <v>657</v>
          </cell>
        </row>
        <row r="659">
          <cell r="M659">
            <v>658</v>
          </cell>
        </row>
        <row r="660">
          <cell r="M660">
            <v>659</v>
          </cell>
        </row>
        <row r="661">
          <cell r="M661">
            <v>660</v>
          </cell>
        </row>
        <row r="662">
          <cell r="M662">
            <v>661</v>
          </cell>
        </row>
        <row r="663">
          <cell r="M663">
            <v>662</v>
          </cell>
        </row>
        <row r="664">
          <cell r="M664">
            <v>663</v>
          </cell>
        </row>
        <row r="665">
          <cell r="M665">
            <v>664</v>
          </cell>
        </row>
        <row r="666">
          <cell r="M666">
            <v>665</v>
          </cell>
        </row>
        <row r="667">
          <cell r="M667">
            <v>666</v>
          </cell>
        </row>
        <row r="668">
          <cell r="M668">
            <v>667</v>
          </cell>
        </row>
        <row r="669">
          <cell r="M669">
            <v>668</v>
          </cell>
        </row>
        <row r="670">
          <cell r="M670">
            <v>669</v>
          </cell>
        </row>
        <row r="671">
          <cell r="M671">
            <v>670</v>
          </cell>
        </row>
        <row r="672">
          <cell r="M672">
            <v>671</v>
          </cell>
        </row>
        <row r="673">
          <cell r="M673">
            <v>672</v>
          </cell>
        </row>
        <row r="674">
          <cell r="M674">
            <v>673</v>
          </cell>
        </row>
        <row r="675">
          <cell r="M675">
            <v>674</v>
          </cell>
        </row>
        <row r="676">
          <cell r="M676">
            <v>675</v>
          </cell>
        </row>
        <row r="677">
          <cell r="M677">
            <v>676</v>
          </cell>
        </row>
        <row r="678">
          <cell r="M678">
            <v>677</v>
          </cell>
        </row>
        <row r="679">
          <cell r="M679">
            <v>678</v>
          </cell>
        </row>
        <row r="680">
          <cell r="M680">
            <v>679</v>
          </cell>
        </row>
        <row r="681">
          <cell r="M681">
            <v>680</v>
          </cell>
        </row>
        <row r="682">
          <cell r="M682">
            <v>681</v>
          </cell>
        </row>
        <row r="683">
          <cell r="M683">
            <v>682</v>
          </cell>
        </row>
        <row r="684">
          <cell r="M684">
            <v>683</v>
          </cell>
        </row>
        <row r="685">
          <cell r="M685">
            <v>684</v>
          </cell>
        </row>
        <row r="686">
          <cell r="M686">
            <v>685</v>
          </cell>
        </row>
        <row r="687">
          <cell r="M687">
            <v>686</v>
          </cell>
        </row>
        <row r="688">
          <cell r="M688">
            <v>687</v>
          </cell>
        </row>
        <row r="689">
          <cell r="M689">
            <v>688</v>
          </cell>
        </row>
        <row r="690">
          <cell r="M690">
            <v>689</v>
          </cell>
        </row>
        <row r="691">
          <cell r="M691">
            <v>690</v>
          </cell>
        </row>
        <row r="692">
          <cell r="M692">
            <v>691</v>
          </cell>
        </row>
        <row r="693">
          <cell r="M693">
            <v>692</v>
          </cell>
        </row>
        <row r="694">
          <cell r="M694">
            <v>693</v>
          </cell>
        </row>
        <row r="695">
          <cell r="M695">
            <v>694</v>
          </cell>
        </row>
        <row r="696">
          <cell r="M696">
            <v>695</v>
          </cell>
        </row>
        <row r="697">
          <cell r="M697">
            <v>696</v>
          </cell>
        </row>
        <row r="698">
          <cell r="M698">
            <v>697</v>
          </cell>
        </row>
        <row r="699">
          <cell r="M699">
            <v>698</v>
          </cell>
        </row>
        <row r="700">
          <cell r="M700">
            <v>699</v>
          </cell>
        </row>
        <row r="701">
          <cell r="M701">
            <v>700</v>
          </cell>
        </row>
        <row r="702">
          <cell r="M702">
            <v>701</v>
          </cell>
        </row>
        <row r="703">
          <cell r="M703">
            <v>702</v>
          </cell>
        </row>
        <row r="704">
          <cell r="M704">
            <v>703</v>
          </cell>
        </row>
        <row r="705">
          <cell r="M705">
            <v>704</v>
          </cell>
        </row>
        <row r="706">
          <cell r="M706">
            <v>705</v>
          </cell>
        </row>
        <row r="707">
          <cell r="M707">
            <v>706</v>
          </cell>
        </row>
        <row r="708">
          <cell r="M708">
            <v>707</v>
          </cell>
        </row>
        <row r="709">
          <cell r="M709">
            <v>708</v>
          </cell>
        </row>
        <row r="710">
          <cell r="M710">
            <v>709</v>
          </cell>
        </row>
        <row r="711">
          <cell r="M711">
            <v>710</v>
          </cell>
        </row>
        <row r="712">
          <cell r="M712">
            <v>711</v>
          </cell>
        </row>
        <row r="713">
          <cell r="M713">
            <v>712</v>
          </cell>
        </row>
        <row r="714">
          <cell r="M714">
            <v>713</v>
          </cell>
        </row>
        <row r="715">
          <cell r="M715">
            <v>714</v>
          </cell>
        </row>
        <row r="716">
          <cell r="M716">
            <v>715</v>
          </cell>
        </row>
        <row r="717">
          <cell r="M717">
            <v>716</v>
          </cell>
        </row>
        <row r="718">
          <cell r="M718">
            <v>717</v>
          </cell>
        </row>
        <row r="719">
          <cell r="M719">
            <v>718</v>
          </cell>
        </row>
        <row r="720">
          <cell r="M720">
            <v>719</v>
          </cell>
        </row>
        <row r="721">
          <cell r="M721">
            <v>720</v>
          </cell>
        </row>
        <row r="722">
          <cell r="M722">
            <v>721</v>
          </cell>
        </row>
        <row r="723">
          <cell r="M723">
            <v>722</v>
          </cell>
        </row>
        <row r="724">
          <cell r="M724">
            <v>723</v>
          </cell>
        </row>
        <row r="725">
          <cell r="M725">
            <v>724</v>
          </cell>
        </row>
        <row r="726">
          <cell r="M726">
            <v>725</v>
          </cell>
        </row>
        <row r="727">
          <cell r="M727">
            <v>726</v>
          </cell>
        </row>
        <row r="728">
          <cell r="M728">
            <v>727</v>
          </cell>
        </row>
        <row r="729">
          <cell r="M729">
            <v>728</v>
          </cell>
        </row>
        <row r="730">
          <cell r="M730">
            <v>729</v>
          </cell>
        </row>
        <row r="731">
          <cell r="M731">
            <v>730</v>
          </cell>
        </row>
        <row r="732">
          <cell r="M732">
            <v>731</v>
          </cell>
        </row>
        <row r="733">
          <cell r="M733">
            <v>732</v>
          </cell>
        </row>
        <row r="734">
          <cell r="M734">
            <v>733</v>
          </cell>
        </row>
        <row r="735">
          <cell r="M735">
            <v>734</v>
          </cell>
        </row>
        <row r="736">
          <cell r="M736">
            <v>735</v>
          </cell>
        </row>
        <row r="737">
          <cell r="M737">
            <v>736</v>
          </cell>
        </row>
        <row r="738">
          <cell r="M738">
            <v>737</v>
          </cell>
        </row>
        <row r="739">
          <cell r="M739">
            <v>738</v>
          </cell>
        </row>
        <row r="740">
          <cell r="M740">
            <v>739</v>
          </cell>
        </row>
        <row r="741">
          <cell r="M741">
            <v>740</v>
          </cell>
        </row>
        <row r="742">
          <cell r="M742">
            <v>741</v>
          </cell>
        </row>
        <row r="743">
          <cell r="M743">
            <v>742</v>
          </cell>
        </row>
        <row r="744">
          <cell r="M744">
            <v>743</v>
          </cell>
        </row>
        <row r="745">
          <cell r="M745">
            <v>744</v>
          </cell>
        </row>
        <row r="746">
          <cell r="M746">
            <v>745</v>
          </cell>
        </row>
        <row r="747">
          <cell r="M747">
            <v>746</v>
          </cell>
        </row>
        <row r="748">
          <cell r="M748">
            <v>747</v>
          </cell>
        </row>
        <row r="749">
          <cell r="M749">
            <v>748</v>
          </cell>
        </row>
        <row r="750">
          <cell r="M750">
            <v>749</v>
          </cell>
        </row>
        <row r="751">
          <cell r="M751">
            <v>750</v>
          </cell>
        </row>
        <row r="752">
          <cell r="M752">
            <v>751</v>
          </cell>
        </row>
        <row r="753">
          <cell r="M753">
            <v>752</v>
          </cell>
        </row>
        <row r="754">
          <cell r="M754">
            <v>753</v>
          </cell>
        </row>
        <row r="755">
          <cell r="M755">
            <v>754</v>
          </cell>
        </row>
        <row r="756">
          <cell r="M756">
            <v>755</v>
          </cell>
        </row>
        <row r="757">
          <cell r="M757">
            <v>756</v>
          </cell>
        </row>
        <row r="758">
          <cell r="M758">
            <v>757</v>
          </cell>
        </row>
        <row r="759">
          <cell r="M759">
            <v>758</v>
          </cell>
        </row>
        <row r="760">
          <cell r="M760">
            <v>759</v>
          </cell>
        </row>
        <row r="761">
          <cell r="M761">
            <v>760</v>
          </cell>
        </row>
        <row r="762">
          <cell r="M762">
            <v>761</v>
          </cell>
        </row>
        <row r="763">
          <cell r="M763">
            <v>762</v>
          </cell>
        </row>
        <row r="764">
          <cell r="M764">
            <v>763</v>
          </cell>
        </row>
        <row r="765">
          <cell r="M765">
            <v>764</v>
          </cell>
        </row>
        <row r="766">
          <cell r="M766">
            <v>765</v>
          </cell>
        </row>
        <row r="767">
          <cell r="M767">
            <v>766</v>
          </cell>
        </row>
        <row r="768">
          <cell r="M768">
            <v>767</v>
          </cell>
        </row>
        <row r="769">
          <cell r="M769">
            <v>768</v>
          </cell>
        </row>
        <row r="770">
          <cell r="M770">
            <v>769</v>
          </cell>
        </row>
        <row r="771">
          <cell r="M771">
            <v>770</v>
          </cell>
        </row>
        <row r="772">
          <cell r="M772">
            <v>771</v>
          </cell>
        </row>
        <row r="773">
          <cell r="M773">
            <v>772</v>
          </cell>
        </row>
        <row r="774">
          <cell r="M774">
            <v>773</v>
          </cell>
        </row>
        <row r="775">
          <cell r="M775">
            <v>774</v>
          </cell>
        </row>
        <row r="776">
          <cell r="M776">
            <v>775</v>
          </cell>
        </row>
        <row r="777">
          <cell r="M777">
            <v>776</v>
          </cell>
        </row>
        <row r="778">
          <cell r="M778">
            <v>777</v>
          </cell>
        </row>
        <row r="779">
          <cell r="M779">
            <v>778</v>
          </cell>
        </row>
        <row r="780">
          <cell r="M780">
            <v>779</v>
          </cell>
        </row>
        <row r="781">
          <cell r="M781">
            <v>780</v>
          </cell>
        </row>
        <row r="782">
          <cell r="M782">
            <v>781</v>
          </cell>
        </row>
        <row r="783">
          <cell r="M783">
            <v>782</v>
          </cell>
        </row>
        <row r="784">
          <cell r="M784">
            <v>783</v>
          </cell>
        </row>
        <row r="785">
          <cell r="M785">
            <v>784</v>
          </cell>
        </row>
        <row r="786">
          <cell r="M786">
            <v>785</v>
          </cell>
        </row>
        <row r="787">
          <cell r="M787">
            <v>786</v>
          </cell>
        </row>
        <row r="788">
          <cell r="M788">
            <v>787</v>
          </cell>
        </row>
        <row r="789">
          <cell r="M789">
            <v>788</v>
          </cell>
        </row>
        <row r="790">
          <cell r="M790">
            <v>789</v>
          </cell>
        </row>
        <row r="791">
          <cell r="M791">
            <v>790</v>
          </cell>
        </row>
        <row r="792">
          <cell r="M792">
            <v>791</v>
          </cell>
        </row>
        <row r="793">
          <cell r="M793">
            <v>792</v>
          </cell>
        </row>
        <row r="794">
          <cell r="M794">
            <v>793</v>
          </cell>
        </row>
        <row r="795">
          <cell r="M795">
            <v>794</v>
          </cell>
        </row>
        <row r="796">
          <cell r="M796">
            <v>795</v>
          </cell>
        </row>
        <row r="797">
          <cell r="M797">
            <v>796</v>
          </cell>
        </row>
        <row r="798">
          <cell r="M798">
            <v>797</v>
          </cell>
        </row>
        <row r="799">
          <cell r="M799">
            <v>798</v>
          </cell>
        </row>
        <row r="800">
          <cell r="M800">
            <v>799</v>
          </cell>
        </row>
        <row r="801">
          <cell r="M801">
            <v>800</v>
          </cell>
        </row>
        <row r="802">
          <cell r="M802">
            <v>801</v>
          </cell>
        </row>
        <row r="803">
          <cell r="M803">
            <v>802</v>
          </cell>
        </row>
        <row r="804">
          <cell r="M804">
            <v>803</v>
          </cell>
        </row>
        <row r="805">
          <cell r="M805">
            <v>804</v>
          </cell>
        </row>
        <row r="806">
          <cell r="M806">
            <v>805</v>
          </cell>
        </row>
        <row r="807">
          <cell r="M807">
            <v>806</v>
          </cell>
        </row>
        <row r="808">
          <cell r="M808">
            <v>807</v>
          </cell>
        </row>
        <row r="809">
          <cell r="M809">
            <v>808</v>
          </cell>
        </row>
        <row r="810">
          <cell r="M810">
            <v>809</v>
          </cell>
        </row>
        <row r="811">
          <cell r="M811">
            <v>810</v>
          </cell>
        </row>
        <row r="812">
          <cell r="M812">
            <v>811</v>
          </cell>
        </row>
        <row r="813">
          <cell r="M813">
            <v>812</v>
          </cell>
        </row>
        <row r="814">
          <cell r="M814">
            <v>813</v>
          </cell>
        </row>
        <row r="815">
          <cell r="M815">
            <v>814</v>
          </cell>
        </row>
        <row r="816">
          <cell r="M816">
            <v>815</v>
          </cell>
        </row>
        <row r="817">
          <cell r="M817">
            <v>816</v>
          </cell>
        </row>
        <row r="818">
          <cell r="M818">
            <v>817</v>
          </cell>
        </row>
        <row r="819">
          <cell r="M819">
            <v>818</v>
          </cell>
        </row>
        <row r="820">
          <cell r="M820">
            <v>819</v>
          </cell>
        </row>
        <row r="821">
          <cell r="M821">
            <v>820</v>
          </cell>
        </row>
        <row r="822">
          <cell r="M822">
            <v>821</v>
          </cell>
        </row>
        <row r="823">
          <cell r="M823">
            <v>822</v>
          </cell>
        </row>
        <row r="824">
          <cell r="M824">
            <v>823</v>
          </cell>
        </row>
        <row r="825">
          <cell r="M825">
            <v>824</v>
          </cell>
        </row>
        <row r="826">
          <cell r="M826">
            <v>825</v>
          </cell>
        </row>
        <row r="827">
          <cell r="M827">
            <v>826</v>
          </cell>
        </row>
        <row r="828">
          <cell r="M828">
            <v>827</v>
          </cell>
        </row>
        <row r="829">
          <cell r="M829">
            <v>828</v>
          </cell>
        </row>
        <row r="830">
          <cell r="M830">
            <v>829</v>
          </cell>
        </row>
        <row r="831">
          <cell r="M831">
            <v>830</v>
          </cell>
        </row>
        <row r="832">
          <cell r="M832">
            <v>831</v>
          </cell>
        </row>
        <row r="833">
          <cell r="M833">
            <v>832</v>
          </cell>
        </row>
        <row r="834">
          <cell r="M834">
            <v>833</v>
          </cell>
        </row>
        <row r="835">
          <cell r="M835">
            <v>834</v>
          </cell>
        </row>
        <row r="836">
          <cell r="M836">
            <v>835</v>
          </cell>
        </row>
        <row r="837">
          <cell r="M837">
            <v>836</v>
          </cell>
        </row>
        <row r="838">
          <cell r="M838">
            <v>837</v>
          </cell>
        </row>
        <row r="839">
          <cell r="M839">
            <v>838</v>
          </cell>
        </row>
        <row r="840">
          <cell r="M840">
            <v>839</v>
          </cell>
        </row>
        <row r="841">
          <cell r="M841">
            <v>840</v>
          </cell>
        </row>
        <row r="842">
          <cell r="M842">
            <v>841</v>
          </cell>
        </row>
        <row r="843">
          <cell r="M843">
            <v>842</v>
          </cell>
        </row>
        <row r="844">
          <cell r="M844">
            <v>843</v>
          </cell>
        </row>
        <row r="845">
          <cell r="M845">
            <v>844</v>
          </cell>
        </row>
        <row r="846">
          <cell r="M846">
            <v>845</v>
          </cell>
        </row>
        <row r="847">
          <cell r="M847">
            <v>846</v>
          </cell>
        </row>
        <row r="848">
          <cell r="M848">
            <v>847</v>
          </cell>
        </row>
        <row r="849">
          <cell r="M849">
            <v>848</v>
          </cell>
        </row>
        <row r="850">
          <cell r="M850">
            <v>849</v>
          </cell>
        </row>
        <row r="851">
          <cell r="M851">
            <v>850</v>
          </cell>
        </row>
        <row r="852">
          <cell r="M852">
            <v>851</v>
          </cell>
        </row>
        <row r="853">
          <cell r="M853">
            <v>852</v>
          </cell>
        </row>
        <row r="854">
          <cell r="M854">
            <v>853</v>
          </cell>
        </row>
        <row r="855">
          <cell r="M855">
            <v>854</v>
          </cell>
        </row>
        <row r="856">
          <cell r="M856">
            <v>855</v>
          </cell>
        </row>
        <row r="857">
          <cell r="M857">
            <v>856</v>
          </cell>
        </row>
        <row r="858">
          <cell r="M858">
            <v>857</v>
          </cell>
        </row>
        <row r="859">
          <cell r="M859">
            <v>858</v>
          </cell>
        </row>
        <row r="860">
          <cell r="M860">
            <v>859</v>
          </cell>
        </row>
        <row r="861">
          <cell r="M861">
            <v>860</v>
          </cell>
        </row>
        <row r="862">
          <cell r="M862">
            <v>861</v>
          </cell>
        </row>
        <row r="863">
          <cell r="M863">
            <v>862</v>
          </cell>
        </row>
        <row r="864">
          <cell r="M864">
            <v>863</v>
          </cell>
        </row>
        <row r="865">
          <cell r="M865">
            <v>864</v>
          </cell>
        </row>
        <row r="866">
          <cell r="M866">
            <v>865</v>
          </cell>
        </row>
        <row r="867">
          <cell r="M867">
            <v>866</v>
          </cell>
        </row>
        <row r="868">
          <cell r="M868">
            <v>867</v>
          </cell>
        </row>
        <row r="869">
          <cell r="M869">
            <v>868</v>
          </cell>
        </row>
        <row r="870">
          <cell r="M870">
            <v>869</v>
          </cell>
        </row>
        <row r="871">
          <cell r="M871">
            <v>870</v>
          </cell>
        </row>
        <row r="872">
          <cell r="M872">
            <v>871</v>
          </cell>
        </row>
        <row r="873">
          <cell r="M873">
            <v>872</v>
          </cell>
        </row>
        <row r="874">
          <cell r="M874">
            <v>873</v>
          </cell>
        </row>
        <row r="875">
          <cell r="M875">
            <v>874</v>
          </cell>
        </row>
        <row r="876">
          <cell r="M876">
            <v>875</v>
          </cell>
        </row>
        <row r="877">
          <cell r="M877">
            <v>876</v>
          </cell>
        </row>
        <row r="878">
          <cell r="M878">
            <v>877</v>
          </cell>
        </row>
        <row r="879">
          <cell r="M879">
            <v>878</v>
          </cell>
        </row>
        <row r="880">
          <cell r="M880">
            <v>879</v>
          </cell>
        </row>
        <row r="881">
          <cell r="M881">
            <v>880</v>
          </cell>
        </row>
        <row r="882">
          <cell r="M882">
            <v>881</v>
          </cell>
        </row>
        <row r="883">
          <cell r="M883">
            <v>882</v>
          </cell>
        </row>
        <row r="884">
          <cell r="M884">
            <v>883</v>
          </cell>
        </row>
        <row r="885">
          <cell r="M885">
            <v>884</v>
          </cell>
        </row>
        <row r="886">
          <cell r="M886">
            <v>885</v>
          </cell>
        </row>
        <row r="887">
          <cell r="M887">
            <v>886</v>
          </cell>
        </row>
        <row r="888">
          <cell r="M888">
            <v>887</v>
          </cell>
        </row>
        <row r="889">
          <cell r="M889">
            <v>888</v>
          </cell>
        </row>
        <row r="890">
          <cell r="M890">
            <v>889</v>
          </cell>
        </row>
        <row r="891">
          <cell r="M891">
            <v>890</v>
          </cell>
        </row>
        <row r="892">
          <cell r="M892">
            <v>891</v>
          </cell>
        </row>
        <row r="893">
          <cell r="M893">
            <v>892</v>
          </cell>
        </row>
        <row r="894">
          <cell r="M894">
            <v>893</v>
          </cell>
        </row>
        <row r="895">
          <cell r="M895">
            <v>894</v>
          </cell>
        </row>
        <row r="896">
          <cell r="M896">
            <v>895</v>
          </cell>
        </row>
        <row r="897">
          <cell r="M897">
            <v>896</v>
          </cell>
        </row>
        <row r="898">
          <cell r="M898">
            <v>897</v>
          </cell>
        </row>
        <row r="899">
          <cell r="M899">
            <v>898</v>
          </cell>
        </row>
        <row r="900">
          <cell r="M900">
            <v>899</v>
          </cell>
        </row>
        <row r="901">
          <cell r="M901">
            <v>900</v>
          </cell>
        </row>
        <row r="902">
          <cell r="M902">
            <v>901</v>
          </cell>
        </row>
        <row r="903">
          <cell r="M903">
            <v>902</v>
          </cell>
        </row>
        <row r="904">
          <cell r="M904">
            <v>903</v>
          </cell>
        </row>
        <row r="905">
          <cell r="M905">
            <v>904</v>
          </cell>
        </row>
        <row r="906">
          <cell r="M906">
            <v>905</v>
          </cell>
        </row>
        <row r="907">
          <cell r="M907">
            <v>906</v>
          </cell>
        </row>
        <row r="908">
          <cell r="M908">
            <v>907</v>
          </cell>
        </row>
        <row r="909">
          <cell r="M909">
            <v>908</v>
          </cell>
        </row>
        <row r="910">
          <cell r="M910">
            <v>909</v>
          </cell>
        </row>
        <row r="911">
          <cell r="M911">
            <v>910</v>
          </cell>
        </row>
        <row r="912">
          <cell r="M912">
            <v>911</v>
          </cell>
        </row>
        <row r="913">
          <cell r="M913">
            <v>912</v>
          </cell>
        </row>
        <row r="914">
          <cell r="M914">
            <v>913</v>
          </cell>
        </row>
        <row r="915">
          <cell r="M915">
            <v>914</v>
          </cell>
        </row>
        <row r="916">
          <cell r="M916">
            <v>915</v>
          </cell>
        </row>
        <row r="917">
          <cell r="M917">
            <v>916</v>
          </cell>
        </row>
        <row r="918">
          <cell r="M918">
            <v>917</v>
          </cell>
        </row>
        <row r="919">
          <cell r="M919">
            <v>918</v>
          </cell>
        </row>
        <row r="920">
          <cell r="M920">
            <v>919</v>
          </cell>
        </row>
        <row r="921">
          <cell r="M921">
            <v>920</v>
          </cell>
        </row>
        <row r="922">
          <cell r="M922">
            <v>921</v>
          </cell>
        </row>
        <row r="923">
          <cell r="M923">
            <v>922</v>
          </cell>
        </row>
        <row r="924">
          <cell r="M924">
            <v>923</v>
          </cell>
        </row>
        <row r="925">
          <cell r="M925">
            <v>924</v>
          </cell>
        </row>
        <row r="926">
          <cell r="M926">
            <v>925</v>
          </cell>
        </row>
        <row r="927">
          <cell r="M927">
            <v>926</v>
          </cell>
        </row>
        <row r="928">
          <cell r="M928">
            <v>927</v>
          </cell>
        </row>
        <row r="929">
          <cell r="M929">
            <v>928</v>
          </cell>
        </row>
        <row r="930">
          <cell r="M930">
            <v>929</v>
          </cell>
        </row>
        <row r="931">
          <cell r="M931">
            <v>930</v>
          </cell>
        </row>
        <row r="932">
          <cell r="M932">
            <v>931</v>
          </cell>
        </row>
        <row r="933">
          <cell r="M933">
            <v>932</v>
          </cell>
        </row>
        <row r="934">
          <cell r="M934">
            <v>933</v>
          </cell>
        </row>
        <row r="935">
          <cell r="M935">
            <v>934</v>
          </cell>
        </row>
        <row r="936">
          <cell r="M936">
            <v>935</v>
          </cell>
        </row>
        <row r="937">
          <cell r="M937">
            <v>936</v>
          </cell>
        </row>
        <row r="938">
          <cell r="M938">
            <v>937</v>
          </cell>
        </row>
        <row r="939">
          <cell r="M939">
            <v>938</v>
          </cell>
        </row>
        <row r="940">
          <cell r="M940">
            <v>939</v>
          </cell>
        </row>
        <row r="941">
          <cell r="M941">
            <v>940</v>
          </cell>
        </row>
        <row r="942">
          <cell r="M942">
            <v>941</v>
          </cell>
        </row>
        <row r="943">
          <cell r="M943">
            <v>942</v>
          </cell>
        </row>
        <row r="944">
          <cell r="M944">
            <v>943</v>
          </cell>
        </row>
        <row r="945">
          <cell r="M945">
            <v>944</v>
          </cell>
        </row>
        <row r="946">
          <cell r="M946">
            <v>945</v>
          </cell>
        </row>
        <row r="947">
          <cell r="M947">
            <v>946</v>
          </cell>
        </row>
        <row r="948">
          <cell r="M948">
            <v>947</v>
          </cell>
        </row>
        <row r="949">
          <cell r="M949">
            <v>948</v>
          </cell>
        </row>
        <row r="950">
          <cell r="M950">
            <v>949</v>
          </cell>
        </row>
        <row r="951">
          <cell r="M951">
            <v>950</v>
          </cell>
        </row>
        <row r="952">
          <cell r="M952">
            <v>951</v>
          </cell>
        </row>
        <row r="953">
          <cell r="M953">
            <v>952</v>
          </cell>
        </row>
        <row r="954">
          <cell r="M954">
            <v>953</v>
          </cell>
        </row>
        <row r="955">
          <cell r="M955">
            <v>954</v>
          </cell>
        </row>
        <row r="956">
          <cell r="M956">
            <v>955</v>
          </cell>
        </row>
        <row r="957">
          <cell r="M957">
            <v>956</v>
          </cell>
        </row>
        <row r="958">
          <cell r="M958">
            <v>957</v>
          </cell>
        </row>
        <row r="959">
          <cell r="M959">
            <v>958</v>
          </cell>
        </row>
        <row r="960">
          <cell r="M960">
            <v>959</v>
          </cell>
        </row>
        <row r="961">
          <cell r="M961">
            <v>960</v>
          </cell>
        </row>
        <row r="962">
          <cell r="M962">
            <v>961</v>
          </cell>
        </row>
        <row r="963">
          <cell r="M963">
            <v>962</v>
          </cell>
        </row>
        <row r="964">
          <cell r="M964">
            <v>963</v>
          </cell>
        </row>
        <row r="965">
          <cell r="M965">
            <v>964</v>
          </cell>
        </row>
        <row r="966">
          <cell r="M966">
            <v>965</v>
          </cell>
        </row>
        <row r="967">
          <cell r="M967">
            <v>966</v>
          </cell>
        </row>
        <row r="968">
          <cell r="M968">
            <v>967</v>
          </cell>
        </row>
        <row r="969">
          <cell r="M969">
            <v>968</v>
          </cell>
        </row>
        <row r="970">
          <cell r="M970">
            <v>969</v>
          </cell>
        </row>
        <row r="971">
          <cell r="M971">
            <v>970</v>
          </cell>
        </row>
        <row r="972">
          <cell r="M972">
            <v>971</v>
          </cell>
        </row>
        <row r="973">
          <cell r="M973">
            <v>972</v>
          </cell>
        </row>
        <row r="974">
          <cell r="M974">
            <v>973</v>
          </cell>
        </row>
        <row r="975">
          <cell r="M975">
            <v>974</v>
          </cell>
        </row>
        <row r="976">
          <cell r="M976">
            <v>975</v>
          </cell>
        </row>
        <row r="977">
          <cell r="M977">
            <v>976</v>
          </cell>
        </row>
        <row r="978">
          <cell r="M978">
            <v>977</v>
          </cell>
        </row>
        <row r="979">
          <cell r="M979">
            <v>978</v>
          </cell>
        </row>
        <row r="980">
          <cell r="M980">
            <v>979</v>
          </cell>
        </row>
        <row r="981">
          <cell r="M981">
            <v>980</v>
          </cell>
        </row>
        <row r="982">
          <cell r="M982">
            <v>981</v>
          </cell>
        </row>
        <row r="983">
          <cell r="M983">
            <v>982</v>
          </cell>
        </row>
        <row r="984">
          <cell r="M984">
            <v>983</v>
          </cell>
        </row>
        <row r="985">
          <cell r="M985">
            <v>984</v>
          </cell>
        </row>
        <row r="986">
          <cell r="M986">
            <v>985</v>
          </cell>
        </row>
        <row r="987">
          <cell r="M987">
            <v>986</v>
          </cell>
        </row>
        <row r="988">
          <cell r="M988">
            <v>987</v>
          </cell>
        </row>
        <row r="989">
          <cell r="M989">
            <v>988</v>
          </cell>
        </row>
        <row r="990">
          <cell r="M990">
            <v>989</v>
          </cell>
        </row>
        <row r="991">
          <cell r="M991">
            <v>990</v>
          </cell>
        </row>
        <row r="992">
          <cell r="M992">
            <v>991</v>
          </cell>
        </row>
        <row r="993">
          <cell r="M993">
            <v>992</v>
          </cell>
        </row>
        <row r="994">
          <cell r="M994">
            <v>993</v>
          </cell>
        </row>
        <row r="995">
          <cell r="M995">
            <v>994</v>
          </cell>
        </row>
        <row r="996">
          <cell r="M996">
            <v>995</v>
          </cell>
        </row>
        <row r="997">
          <cell r="M997">
            <v>996</v>
          </cell>
        </row>
        <row r="998">
          <cell r="M998">
            <v>997</v>
          </cell>
        </row>
        <row r="999">
          <cell r="M999">
            <v>998</v>
          </cell>
        </row>
        <row r="1000">
          <cell r="M1000">
            <v>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s"/>
      <sheetName val="données"/>
    </sheetNames>
    <sheetDataSet>
      <sheetData sheetId="0"/>
      <sheetData sheetId="1">
        <row r="1">
          <cell r="G1" t="str">
            <v>50 NL</v>
          </cell>
        </row>
        <row r="2">
          <cell r="G2" t="str">
            <v>100 NL</v>
          </cell>
        </row>
        <row r="3">
          <cell r="G3" t="str">
            <v>200 NL</v>
          </cell>
        </row>
        <row r="4">
          <cell r="G4" t="str">
            <v>400 NL</v>
          </cell>
        </row>
        <row r="5">
          <cell r="G5" t="str">
            <v>800 NL</v>
          </cell>
        </row>
        <row r="6">
          <cell r="G6" t="str">
            <v>1500 NL</v>
          </cell>
        </row>
        <row r="7">
          <cell r="G7" t="str">
            <v>50 papillon</v>
          </cell>
        </row>
        <row r="8">
          <cell r="G8" t="str">
            <v>100 papillon</v>
          </cell>
        </row>
        <row r="9">
          <cell r="G9" t="str">
            <v>200 papillon</v>
          </cell>
        </row>
        <row r="10">
          <cell r="G10" t="str">
            <v>50 dos</v>
          </cell>
        </row>
        <row r="11">
          <cell r="G11" t="str">
            <v>100 dos</v>
          </cell>
        </row>
        <row r="12">
          <cell r="G12" t="str">
            <v>200 dos</v>
          </cell>
        </row>
        <row r="13">
          <cell r="G13" t="str">
            <v>50 brasse</v>
          </cell>
        </row>
        <row r="14">
          <cell r="G14" t="str">
            <v>100 brasse</v>
          </cell>
        </row>
        <row r="15">
          <cell r="G15" t="str">
            <v>200 brasse</v>
          </cell>
        </row>
        <row r="16">
          <cell r="G16" t="str">
            <v>100 4N</v>
          </cell>
        </row>
        <row r="17">
          <cell r="G17" t="str">
            <v>200 4N</v>
          </cell>
        </row>
        <row r="18">
          <cell r="G18" t="str">
            <v>400 4N</v>
          </cell>
        </row>
        <row r="19">
          <cell r="G19" t="str">
            <v>1000 piste</v>
          </cell>
        </row>
        <row r="20">
          <cell r="G20" t="str">
            <v>1500 piste</v>
          </cell>
        </row>
        <row r="21">
          <cell r="G21" t="str">
            <v>2000 piste</v>
          </cell>
        </row>
        <row r="22">
          <cell r="G22" t="str">
            <v>3000 piste</v>
          </cell>
        </row>
        <row r="23">
          <cell r="G23" t="str">
            <v>5000 piste</v>
          </cell>
        </row>
        <row r="24">
          <cell r="G24" t="str">
            <v>5 km route</v>
          </cell>
        </row>
        <row r="25">
          <cell r="G25" t="str">
            <v>10 km route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AN1404"/>
  <sheetViews>
    <sheetView tabSelected="1" topLeftCell="B1" zoomScaleNormal="100" workbookViewId="0">
      <selection activeCell="B16" sqref="B16"/>
    </sheetView>
  </sheetViews>
  <sheetFormatPr baseColWidth="10" defaultRowHeight="12.75" x14ac:dyDescent="0.2"/>
  <cols>
    <col min="1" max="1" width="5.7109375" style="4" customWidth="1"/>
    <col min="2" max="2" width="2" style="228" customWidth="1"/>
    <col min="3" max="3" width="8.42578125" style="228" customWidth="1"/>
    <col min="4" max="4" width="7.85546875" style="228" customWidth="1"/>
    <col min="5" max="5" width="2" style="228" customWidth="1"/>
    <col min="6" max="6" width="1.42578125" style="228" customWidth="1"/>
    <col min="7" max="7" width="1.7109375" style="228" customWidth="1"/>
    <col min="8" max="8" width="14.7109375" style="228" customWidth="1"/>
    <col min="9" max="9" width="1.42578125" style="228" customWidth="1"/>
    <col min="10" max="10" width="1.28515625" style="229" customWidth="1"/>
    <col min="11" max="11" width="1.85546875" style="228" customWidth="1"/>
    <col min="12" max="12" width="3.28515625" style="228" hidden="1" customWidth="1"/>
    <col min="13" max="13" width="14.7109375" style="228" customWidth="1"/>
    <col min="14" max="14" width="1.7109375" style="228" customWidth="1"/>
    <col min="15" max="15" width="1.42578125" style="228" customWidth="1"/>
    <col min="16" max="16" width="2" style="228" customWidth="1"/>
    <col min="17" max="17" width="14.7109375" style="228" customWidth="1"/>
    <col min="18" max="18" width="2" style="228" customWidth="1"/>
    <col min="19" max="19" width="1.42578125" style="228" customWidth="1"/>
    <col min="20" max="20" width="2" style="228" customWidth="1"/>
    <col min="21" max="21" width="14.7109375" style="228" customWidth="1"/>
    <col min="22" max="22" width="2" style="228" customWidth="1"/>
    <col min="23" max="23" width="1.42578125" style="228" customWidth="1"/>
    <col min="24" max="24" width="2" style="228" customWidth="1"/>
    <col min="25" max="25" width="14.7109375" style="228" customWidth="1"/>
    <col min="26" max="26" width="2" style="228" customWidth="1"/>
    <col min="27" max="27" width="1.42578125" style="228" customWidth="1"/>
    <col min="28" max="28" width="2" style="228" customWidth="1"/>
    <col min="29" max="29" width="14.7109375" style="228" customWidth="1"/>
    <col min="30" max="30" width="2" style="228" customWidth="1"/>
    <col min="31" max="31" width="1.42578125" style="228" customWidth="1"/>
    <col min="32" max="32" width="2" style="228" customWidth="1"/>
    <col min="33" max="33" width="14.7109375" style="228" customWidth="1"/>
    <col min="34" max="34" width="2" style="228" customWidth="1"/>
    <col min="35" max="35" width="1.42578125" style="228" customWidth="1"/>
    <col min="36" max="36" width="2" style="228" customWidth="1"/>
    <col min="37" max="37" width="15.140625" style="228" customWidth="1"/>
    <col min="38" max="38" width="2" style="228" customWidth="1"/>
    <col min="39" max="39" width="5.7109375" style="4" customWidth="1"/>
    <col min="40" max="256" width="11.42578125" style="4"/>
    <col min="257" max="257" width="5.7109375" style="4" customWidth="1"/>
    <col min="258" max="258" width="2" style="4" customWidth="1"/>
    <col min="259" max="259" width="8.42578125" style="4" customWidth="1"/>
    <col min="260" max="260" width="7.85546875" style="4" customWidth="1"/>
    <col min="261" max="261" width="2" style="4" customWidth="1"/>
    <col min="262" max="262" width="1.42578125" style="4" customWidth="1"/>
    <col min="263" max="263" width="1.7109375" style="4" customWidth="1"/>
    <col min="264" max="264" width="14.7109375" style="4" customWidth="1"/>
    <col min="265" max="265" width="1.42578125" style="4" customWidth="1"/>
    <col min="266" max="266" width="1.28515625" style="4" customWidth="1"/>
    <col min="267" max="267" width="1.85546875" style="4" customWidth="1"/>
    <col min="268" max="268" width="0" style="4" hidden="1" customWidth="1"/>
    <col min="269" max="269" width="14.7109375" style="4" customWidth="1"/>
    <col min="270" max="270" width="1.7109375" style="4" customWidth="1"/>
    <col min="271" max="271" width="1.42578125" style="4" customWidth="1"/>
    <col min="272" max="272" width="2" style="4" customWidth="1"/>
    <col min="273" max="273" width="14.7109375" style="4" customWidth="1"/>
    <col min="274" max="274" width="2" style="4" customWidth="1"/>
    <col min="275" max="275" width="1.42578125" style="4" customWidth="1"/>
    <col min="276" max="276" width="2" style="4" customWidth="1"/>
    <col min="277" max="277" width="14.7109375" style="4" customWidth="1"/>
    <col min="278" max="278" width="2" style="4" customWidth="1"/>
    <col min="279" max="279" width="1.42578125" style="4" customWidth="1"/>
    <col min="280" max="280" width="2" style="4" customWidth="1"/>
    <col min="281" max="281" width="14.7109375" style="4" customWidth="1"/>
    <col min="282" max="282" width="2" style="4" customWidth="1"/>
    <col min="283" max="283" width="1.42578125" style="4" customWidth="1"/>
    <col min="284" max="284" width="2" style="4" customWidth="1"/>
    <col min="285" max="285" width="14.7109375" style="4" customWidth="1"/>
    <col min="286" max="286" width="2" style="4" customWidth="1"/>
    <col min="287" max="287" width="1.42578125" style="4" customWidth="1"/>
    <col min="288" max="288" width="2" style="4" customWidth="1"/>
    <col min="289" max="289" width="14.7109375" style="4" customWidth="1"/>
    <col min="290" max="290" width="2" style="4" customWidth="1"/>
    <col min="291" max="291" width="1.42578125" style="4" customWidth="1"/>
    <col min="292" max="292" width="2" style="4" customWidth="1"/>
    <col min="293" max="293" width="15.140625" style="4" customWidth="1"/>
    <col min="294" max="294" width="2" style="4" customWidth="1"/>
    <col min="295" max="295" width="5.7109375" style="4" customWidth="1"/>
    <col min="296" max="512" width="11.42578125" style="4"/>
    <col min="513" max="513" width="5.7109375" style="4" customWidth="1"/>
    <col min="514" max="514" width="2" style="4" customWidth="1"/>
    <col min="515" max="515" width="8.42578125" style="4" customWidth="1"/>
    <col min="516" max="516" width="7.85546875" style="4" customWidth="1"/>
    <col min="517" max="517" width="2" style="4" customWidth="1"/>
    <col min="518" max="518" width="1.42578125" style="4" customWidth="1"/>
    <col min="519" max="519" width="1.7109375" style="4" customWidth="1"/>
    <col min="520" max="520" width="14.7109375" style="4" customWidth="1"/>
    <col min="521" max="521" width="1.42578125" style="4" customWidth="1"/>
    <col min="522" max="522" width="1.28515625" style="4" customWidth="1"/>
    <col min="523" max="523" width="1.85546875" style="4" customWidth="1"/>
    <col min="524" max="524" width="0" style="4" hidden="1" customWidth="1"/>
    <col min="525" max="525" width="14.7109375" style="4" customWidth="1"/>
    <col min="526" max="526" width="1.7109375" style="4" customWidth="1"/>
    <col min="527" max="527" width="1.42578125" style="4" customWidth="1"/>
    <col min="528" max="528" width="2" style="4" customWidth="1"/>
    <col min="529" max="529" width="14.7109375" style="4" customWidth="1"/>
    <col min="530" max="530" width="2" style="4" customWidth="1"/>
    <col min="531" max="531" width="1.42578125" style="4" customWidth="1"/>
    <col min="532" max="532" width="2" style="4" customWidth="1"/>
    <col min="533" max="533" width="14.7109375" style="4" customWidth="1"/>
    <col min="534" max="534" width="2" style="4" customWidth="1"/>
    <col min="535" max="535" width="1.42578125" style="4" customWidth="1"/>
    <col min="536" max="536" width="2" style="4" customWidth="1"/>
    <col min="537" max="537" width="14.7109375" style="4" customWidth="1"/>
    <col min="538" max="538" width="2" style="4" customWidth="1"/>
    <col min="539" max="539" width="1.42578125" style="4" customWidth="1"/>
    <col min="540" max="540" width="2" style="4" customWidth="1"/>
    <col min="541" max="541" width="14.7109375" style="4" customWidth="1"/>
    <col min="542" max="542" width="2" style="4" customWidth="1"/>
    <col min="543" max="543" width="1.42578125" style="4" customWidth="1"/>
    <col min="544" max="544" width="2" style="4" customWidth="1"/>
    <col min="545" max="545" width="14.7109375" style="4" customWidth="1"/>
    <col min="546" max="546" width="2" style="4" customWidth="1"/>
    <col min="547" max="547" width="1.42578125" style="4" customWidth="1"/>
    <col min="548" max="548" width="2" style="4" customWidth="1"/>
    <col min="549" max="549" width="15.140625" style="4" customWidth="1"/>
    <col min="550" max="550" width="2" style="4" customWidth="1"/>
    <col min="551" max="551" width="5.7109375" style="4" customWidth="1"/>
    <col min="552" max="768" width="11.42578125" style="4"/>
    <col min="769" max="769" width="5.7109375" style="4" customWidth="1"/>
    <col min="770" max="770" width="2" style="4" customWidth="1"/>
    <col min="771" max="771" width="8.42578125" style="4" customWidth="1"/>
    <col min="772" max="772" width="7.85546875" style="4" customWidth="1"/>
    <col min="773" max="773" width="2" style="4" customWidth="1"/>
    <col min="774" max="774" width="1.42578125" style="4" customWidth="1"/>
    <col min="775" max="775" width="1.7109375" style="4" customWidth="1"/>
    <col min="776" max="776" width="14.7109375" style="4" customWidth="1"/>
    <col min="777" max="777" width="1.42578125" style="4" customWidth="1"/>
    <col min="778" max="778" width="1.28515625" style="4" customWidth="1"/>
    <col min="779" max="779" width="1.85546875" style="4" customWidth="1"/>
    <col min="780" max="780" width="0" style="4" hidden="1" customWidth="1"/>
    <col min="781" max="781" width="14.7109375" style="4" customWidth="1"/>
    <col min="782" max="782" width="1.7109375" style="4" customWidth="1"/>
    <col min="783" max="783" width="1.42578125" style="4" customWidth="1"/>
    <col min="784" max="784" width="2" style="4" customWidth="1"/>
    <col min="785" max="785" width="14.7109375" style="4" customWidth="1"/>
    <col min="786" max="786" width="2" style="4" customWidth="1"/>
    <col min="787" max="787" width="1.42578125" style="4" customWidth="1"/>
    <col min="788" max="788" width="2" style="4" customWidth="1"/>
    <col min="789" max="789" width="14.7109375" style="4" customWidth="1"/>
    <col min="790" max="790" width="2" style="4" customWidth="1"/>
    <col min="791" max="791" width="1.42578125" style="4" customWidth="1"/>
    <col min="792" max="792" width="2" style="4" customWidth="1"/>
    <col min="793" max="793" width="14.7109375" style="4" customWidth="1"/>
    <col min="794" max="794" width="2" style="4" customWidth="1"/>
    <col min="795" max="795" width="1.42578125" style="4" customWidth="1"/>
    <col min="796" max="796" width="2" style="4" customWidth="1"/>
    <col min="797" max="797" width="14.7109375" style="4" customWidth="1"/>
    <col min="798" max="798" width="2" style="4" customWidth="1"/>
    <col min="799" max="799" width="1.42578125" style="4" customWidth="1"/>
    <col min="800" max="800" width="2" style="4" customWidth="1"/>
    <col min="801" max="801" width="14.7109375" style="4" customWidth="1"/>
    <col min="802" max="802" width="2" style="4" customWidth="1"/>
    <col min="803" max="803" width="1.42578125" style="4" customWidth="1"/>
    <col min="804" max="804" width="2" style="4" customWidth="1"/>
    <col min="805" max="805" width="15.140625" style="4" customWidth="1"/>
    <col min="806" max="806" width="2" style="4" customWidth="1"/>
    <col min="807" max="807" width="5.7109375" style="4" customWidth="1"/>
    <col min="808" max="1024" width="11.42578125" style="4"/>
    <col min="1025" max="1025" width="5.7109375" style="4" customWidth="1"/>
    <col min="1026" max="1026" width="2" style="4" customWidth="1"/>
    <col min="1027" max="1027" width="8.42578125" style="4" customWidth="1"/>
    <col min="1028" max="1028" width="7.85546875" style="4" customWidth="1"/>
    <col min="1029" max="1029" width="2" style="4" customWidth="1"/>
    <col min="1030" max="1030" width="1.42578125" style="4" customWidth="1"/>
    <col min="1031" max="1031" width="1.7109375" style="4" customWidth="1"/>
    <col min="1032" max="1032" width="14.7109375" style="4" customWidth="1"/>
    <col min="1033" max="1033" width="1.42578125" style="4" customWidth="1"/>
    <col min="1034" max="1034" width="1.28515625" style="4" customWidth="1"/>
    <col min="1035" max="1035" width="1.85546875" style="4" customWidth="1"/>
    <col min="1036" max="1036" width="0" style="4" hidden="1" customWidth="1"/>
    <col min="1037" max="1037" width="14.7109375" style="4" customWidth="1"/>
    <col min="1038" max="1038" width="1.7109375" style="4" customWidth="1"/>
    <col min="1039" max="1039" width="1.42578125" style="4" customWidth="1"/>
    <col min="1040" max="1040" width="2" style="4" customWidth="1"/>
    <col min="1041" max="1041" width="14.7109375" style="4" customWidth="1"/>
    <col min="1042" max="1042" width="2" style="4" customWidth="1"/>
    <col min="1043" max="1043" width="1.42578125" style="4" customWidth="1"/>
    <col min="1044" max="1044" width="2" style="4" customWidth="1"/>
    <col min="1045" max="1045" width="14.7109375" style="4" customWidth="1"/>
    <col min="1046" max="1046" width="2" style="4" customWidth="1"/>
    <col min="1047" max="1047" width="1.42578125" style="4" customWidth="1"/>
    <col min="1048" max="1048" width="2" style="4" customWidth="1"/>
    <col min="1049" max="1049" width="14.7109375" style="4" customWidth="1"/>
    <col min="1050" max="1050" width="2" style="4" customWidth="1"/>
    <col min="1051" max="1051" width="1.42578125" style="4" customWidth="1"/>
    <col min="1052" max="1052" width="2" style="4" customWidth="1"/>
    <col min="1053" max="1053" width="14.7109375" style="4" customWidth="1"/>
    <col min="1054" max="1054" width="2" style="4" customWidth="1"/>
    <col min="1055" max="1055" width="1.42578125" style="4" customWidth="1"/>
    <col min="1056" max="1056" width="2" style="4" customWidth="1"/>
    <col min="1057" max="1057" width="14.7109375" style="4" customWidth="1"/>
    <col min="1058" max="1058" width="2" style="4" customWidth="1"/>
    <col min="1059" max="1059" width="1.42578125" style="4" customWidth="1"/>
    <col min="1060" max="1060" width="2" style="4" customWidth="1"/>
    <col min="1061" max="1061" width="15.140625" style="4" customWidth="1"/>
    <col min="1062" max="1062" width="2" style="4" customWidth="1"/>
    <col min="1063" max="1063" width="5.7109375" style="4" customWidth="1"/>
    <col min="1064" max="1280" width="11.42578125" style="4"/>
    <col min="1281" max="1281" width="5.7109375" style="4" customWidth="1"/>
    <col min="1282" max="1282" width="2" style="4" customWidth="1"/>
    <col min="1283" max="1283" width="8.42578125" style="4" customWidth="1"/>
    <col min="1284" max="1284" width="7.85546875" style="4" customWidth="1"/>
    <col min="1285" max="1285" width="2" style="4" customWidth="1"/>
    <col min="1286" max="1286" width="1.42578125" style="4" customWidth="1"/>
    <col min="1287" max="1287" width="1.7109375" style="4" customWidth="1"/>
    <col min="1288" max="1288" width="14.7109375" style="4" customWidth="1"/>
    <col min="1289" max="1289" width="1.42578125" style="4" customWidth="1"/>
    <col min="1290" max="1290" width="1.28515625" style="4" customWidth="1"/>
    <col min="1291" max="1291" width="1.85546875" style="4" customWidth="1"/>
    <col min="1292" max="1292" width="0" style="4" hidden="1" customWidth="1"/>
    <col min="1293" max="1293" width="14.7109375" style="4" customWidth="1"/>
    <col min="1294" max="1294" width="1.7109375" style="4" customWidth="1"/>
    <col min="1295" max="1295" width="1.42578125" style="4" customWidth="1"/>
    <col min="1296" max="1296" width="2" style="4" customWidth="1"/>
    <col min="1297" max="1297" width="14.7109375" style="4" customWidth="1"/>
    <col min="1298" max="1298" width="2" style="4" customWidth="1"/>
    <col min="1299" max="1299" width="1.42578125" style="4" customWidth="1"/>
    <col min="1300" max="1300" width="2" style="4" customWidth="1"/>
    <col min="1301" max="1301" width="14.7109375" style="4" customWidth="1"/>
    <col min="1302" max="1302" width="2" style="4" customWidth="1"/>
    <col min="1303" max="1303" width="1.42578125" style="4" customWidth="1"/>
    <col min="1304" max="1304" width="2" style="4" customWidth="1"/>
    <col min="1305" max="1305" width="14.7109375" style="4" customWidth="1"/>
    <col min="1306" max="1306" width="2" style="4" customWidth="1"/>
    <col min="1307" max="1307" width="1.42578125" style="4" customWidth="1"/>
    <col min="1308" max="1308" width="2" style="4" customWidth="1"/>
    <col min="1309" max="1309" width="14.7109375" style="4" customWidth="1"/>
    <col min="1310" max="1310" width="2" style="4" customWidth="1"/>
    <col min="1311" max="1311" width="1.42578125" style="4" customWidth="1"/>
    <col min="1312" max="1312" width="2" style="4" customWidth="1"/>
    <col min="1313" max="1313" width="14.7109375" style="4" customWidth="1"/>
    <col min="1314" max="1314" width="2" style="4" customWidth="1"/>
    <col min="1315" max="1315" width="1.42578125" style="4" customWidth="1"/>
    <col min="1316" max="1316" width="2" style="4" customWidth="1"/>
    <col min="1317" max="1317" width="15.140625" style="4" customWidth="1"/>
    <col min="1318" max="1318" width="2" style="4" customWidth="1"/>
    <col min="1319" max="1319" width="5.7109375" style="4" customWidth="1"/>
    <col min="1320" max="1536" width="11.42578125" style="4"/>
    <col min="1537" max="1537" width="5.7109375" style="4" customWidth="1"/>
    <col min="1538" max="1538" width="2" style="4" customWidth="1"/>
    <col min="1539" max="1539" width="8.42578125" style="4" customWidth="1"/>
    <col min="1540" max="1540" width="7.85546875" style="4" customWidth="1"/>
    <col min="1541" max="1541" width="2" style="4" customWidth="1"/>
    <col min="1542" max="1542" width="1.42578125" style="4" customWidth="1"/>
    <col min="1543" max="1543" width="1.7109375" style="4" customWidth="1"/>
    <col min="1544" max="1544" width="14.7109375" style="4" customWidth="1"/>
    <col min="1545" max="1545" width="1.42578125" style="4" customWidth="1"/>
    <col min="1546" max="1546" width="1.28515625" style="4" customWidth="1"/>
    <col min="1547" max="1547" width="1.85546875" style="4" customWidth="1"/>
    <col min="1548" max="1548" width="0" style="4" hidden="1" customWidth="1"/>
    <col min="1549" max="1549" width="14.7109375" style="4" customWidth="1"/>
    <col min="1550" max="1550" width="1.7109375" style="4" customWidth="1"/>
    <col min="1551" max="1551" width="1.42578125" style="4" customWidth="1"/>
    <col min="1552" max="1552" width="2" style="4" customWidth="1"/>
    <col min="1553" max="1553" width="14.7109375" style="4" customWidth="1"/>
    <col min="1554" max="1554" width="2" style="4" customWidth="1"/>
    <col min="1555" max="1555" width="1.42578125" style="4" customWidth="1"/>
    <col min="1556" max="1556" width="2" style="4" customWidth="1"/>
    <col min="1557" max="1557" width="14.7109375" style="4" customWidth="1"/>
    <col min="1558" max="1558" width="2" style="4" customWidth="1"/>
    <col min="1559" max="1559" width="1.42578125" style="4" customWidth="1"/>
    <col min="1560" max="1560" width="2" style="4" customWidth="1"/>
    <col min="1561" max="1561" width="14.7109375" style="4" customWidth="1"/>
    <col min="1562" max="1562" width="2" style="4" customWidth="1"/>
    <col min="1563" max="1563" width="1.42578125" style="4" customWidth="1"/>
    <col min="1564" max="1564" width="2" style="4" customWidth="1"/>
    <col min="1565" max="1565" width="14.7109375" style="4" customWidth="1"/>
    <col min="1566" max="1566" width="2" style="4" customWidth="1"/>
    <col min="1567" max="1567" width="1.42578125" style="4" customWidth="1"/>
    <col min="1568" max="1568" width="2" style="4" customWidth="1"/>
    <col min="1569" max="1569" width="14.7109375" style="4" customWidth="1"/>
    <col min="1570" max="1570" width="2" style="4" customWidth="1"/>
    <col min="1571" max="1571" width="1.42578125" style="4" customWidth="1"/>
    <col min="1572" max="1572" width="2" style="4" customWidth="1"/>
    <col min="1573" max="1573" width="15.140625" style="4" customWidth="1"/>
    <col min="1574" max="1574" width="2" style="4" customWidth="1"/>
    <col min="1575" max="1575" width="5.7109375" style="4" customWidth="1"/>
    <col min="1576" max="1792" width="11.42578125" style="4"/>
    <col min="1793" max="1793" width="5.7109375" style="4" customWidth="1"/>
    <col min="1794" max="1794" width="2" style="4" customWidth="1"/>
    <col min="1795" max="1795" width="8.42578125" style="4" customWidth="1"/>
    <col min="1796" max="1796" width="7.85546875" style="4" customWidth="1"/>
    <col min="1797" max="1797" width="2" style="4" customWidth="1"/>
    <col min="1798" max="1798" width="1.42578125" style="4" customWidth="1"/>
    <col min="1799" max="1799" width="1.7109375" style="4" customWidth="1"/>
    <col min="1800" max="1800" width="14.7109375" style="4" customWidth="1"/>
    <col min="1801" max="1801" width="1.42578125" style="4" customWidth="1"/>
    <col min="1802" max="1802" width="1.28515625" style="4" customWidth="1"/>
    <col min="1803" max="1803" width="1.85546875" style="4" customWidth="1"/>
    <col min="1804" max="1804" width="0" style="4" hidden="1" customWidth="1"/>
    <col min="1805" max="1805" width="14.7109375" style="4" customWidth="1"/>
    <col min="1806" max="1806" width="1.7109375" style="4" customWidth="1"/>
    <col min="1807" max="1807" width="1.42578125" style="4" customWidth="1"/>
    <col min="1808" max="1808" width="2" style="4" customWidth="1"/>
    <col min="1809" max="1809" width="14.7109375" style="4" customWidth="1"/>
    <col min="1810" max="1810" width="2" style="4" customWidth="1"/>
    <col min="1811" max="1811" width="1.42578125" style="4" customWidth="1"/>
    <col min="1812" max="1812" width="2" style="4" customWidth="1"/>
    <col min="1813" max="1813" width="14.7109375" style="4" customWidth="1"/>
    <col min="1814" max="1814" width="2" style="4" customWidth="1"/>
    <col min="1815" max="1815" width="1.42578125" style="4" customWidth="1"/>
    <col min="1816" max="1816" width="2" style="4" customWidth="1"/>
    <col min="1817" max="1817" width="14.7109375" style="4" customWidth="1"/>
    <col min="1818" max="1818" width="2" style="4" customWidth="1"/>
    <col min="1819" max="1819" width="1.42578125" style="4" customWidth="1"/>
    <col min="1820" max="1820" width="2" style="4" customWidth="1"/>
    <col min="1821" max="1821" width="14.7109375" style="4" customWidth="1"/>
    <col min="1822" max="1822" width="2" style="4" customWidth="1"/>
    <col min="1823" max="1823" width="1.42578125" style="4" customWidth="1"/>
    <col min="1824" max="1824" width="2" style="4" customWidth="1"/>
    <col min="1825" max="1825" width="14.7109375" style="4" customWidth="1"/>
    <col min="1826" max="1826" width="2" style="4" customWidth="1"/>
    <col min="1827" max="1827" width="1.42578125" style="4" customWidth="1"/>
    <col min="1828" max="1828" width="2" style="4" customWidth="1"/>
    <col min="1829" max="1829" width="15.140625" style="4" customWidth="1"/>
    <col min="1830" max="1830" width="2" style="4" customWidth="1"/>
    <col min="1831" max="1831" width="5.7109375" style="4" customWidth="1"/>
    <col min="1832" max="2048" width="11.42578125" style="4"/>
    <col min="2049" max="2049" width="5.7109375" style="4" customWidth="1"/>
    <col min="2050" max="2050" width="2" style="4" customWidth="1"/>
    <col min="2051" max="2051" width="8.42578125" style="4" customWidth="1"/>
    <col min="2052" max="2052" width="7.85546875" style="4" customWidth="1"/>
    <col min="2053" max="2053" width="2" style="4" customWidth="1"/>
    <col min="2054" max="2054" width="1.42578125" style="4" customWidth="1"/>
    <col min="2055" max="2055" width="1.7109375" style="4" customWidth="1"/>
    <col min="2056" max="2056" width="14.7109375" style="4" customWidth="1"/>
    <col min="2057" max="2057" width="1.42578125" style="4" customWidth="1"/>
    <col min="2058" max="2058" width="1.28515625" style="4" customWidth="1"/>
    <col min="2059" max="2059" width="1.85546875" style="4" customWidth="1"/>
    <col min="2060" max="2060" width="0" style="4" hidden="1" customWidth="1"/>
    <col min="2061" max="2061" width="14.7109375" style="4" customWidth="1"/>
    <col min="2062" max="2062" width="1.7109375" style="4" customWidth="1"/>
    <col min="2063" max="2063" width="1.42578125" style="4" customWidth="1"/>
    <col min="2064" max="2064" width="2" style="4" customWidth="1"/>
    <col min="2065" max="2065" width="14.7109375" style="4" customWidth="1"/>
    <col min="2066" max="2066" width="2" style="4" customWidth="1"/>
    <col min="2067" max="2067" width="1.42578125" style="4" customWidth="1"/>
    <col min="2068" max="2068" width="2" style="4" customWidth="1"/>
    <col min="2069" max="2069" width="14.7109375" style="4" customWidth="1"/>
    <col min="2070" max="2070" width="2" style="4" customWidth="1"/>
    <col min="2071" max="2071" width="1.42578125" style="4" customWidth="1"/>
    <col min="2072" max="2072" width="2" style="4" customWidth="1"/>
    <col min="2073" max="2073" width="14.7109375" style="4" customWidth="1"/>
    <col min="2074" max="2074" width="2" style="4" customWidth="1"/>
    <col min="2075" max="2075" width="1.42578125" style="4" customWidth="1"/>
    <col min="2076" max="2076" width="2" style="4" customWidth="1"/>
    <col min="2077" max="2077" width="14.7109375" style="4" customWidth="1"/>
    <col min="2078" max="2078" width="2" style="4" customWidth="1"/>
    <col min="2079" max="2079" width="1.42578125" style="4" customWidth="1"/>
    <col min="2080" max="2080" width="2" style="4" customWidth="1"/>
    <col min="2081" max="2081" width="14.7109375" style="4" customWidth="1"/>
    <col min="2082" max="2082" width="2" style="4" customWidth="1"/>
    <col min="2083" max="2083" width="1.42578125" style="4" customWidth="1"/>
    <col min="2084" max="2084" width="2" style="4" customWidth="1"/>
    <col min="2085" max="2085" width="15.140625" style="4" customWidth="1"/>
    <col min="2086" max="2086" width="2" style="4" customWidth="1"/>
    <col min="2087" max="2087" width="5.7109375" style="4" customWidth="1"/>
    <col min="2088" max="2304" width="11.42578125" style="4"/>
    <col min="2305" max="2305" width="5.7109375" style="4" customWidth="1"/>
    <col min="2306" max="2306" width="2" style="4" customWidth="1"/>
    <col min="2307" max="2307" width="8.42578125" style="4" customWidth="1"/>
    <col min="2308" max="2308" width="7.85546875" style="4" customWidth="1"/>
    <col min="2309" max="2309" width="2" style="4" customWidth="1"/>
    <col min="2310" max="2310" width="1.42578125" style="4" customWidth="1"/>
    <col min="2311" max="2311" width="1.7109375" style="4" customWidth="1"/>
    <col min="2312" max="2312" width="14.7109375" style="4" customWidth="1"/>
    <col min="2313" max="2313" width="1.42578125" style="4" customWidth="1"/>
    <col min="2314" max="2314" width="1.28515625" style="4" customWidth="1"/>
    <col min="2315" max="2315" width="1.85546875" style="4" customWidth="1"/>
    <col min="2316" max="2316" width="0" style="4" hidden="1" customWidth="1"/>
    <col min="2317" max="2317" width="14.7109375" style="4" customWidth="1"/>
    <col min="2318" max="2318" width="1.7109375" style="4" customWidth="1"/>
    <col min="2319" max="2319" width="1.42578125" style="4" customWidth="1"/>
    <col min="2320" max="2320" width="2" style="4" customWidth="1"/>
    <col min="2321" max="2321" width="14.7109375" style="4" customWidth="1"/>
    <col min="2322" max="2322" width="2" style="4" customWidth="1"/>
    <col min="2323" max="2323" width="1.42578125" style="4" customWidth="1"/>
    <col min="2324" max="2324" width="2" style="4" customWidth="1"/>
    <col min="2325" max="2325" width="14.7109375" style="4" customWidth="1"/>
    <col min="2326" max="2326" width="2" style="4" customWidth="1"/>
    <col min="2327" max="2327" width="1.42578125" style="4" customWidth="1"/>
    <col min="2328" max="2328" width="2" style="4" customWidth="1"/>
    <col min="2329" max="2329" width="14.7109375" style="4" customWidth="1"/>
    <col min="2330" max="2330" width="2" style="4" customWidth="1"/>
    <col min="2331" max="2331" width="1.42578125" style="4" customWidth="1"/>
    <col min="2332" max="2332" width="2" style="4" customWidth="1"/>
    <col min="2333" max="2333" width="14.7109375" style="4" customWidth="1"/>
    <col min="2334" max="2334" width="2" style="4" customWidth="1"/>
    <col min="2335" max="2335" width="1.42578125" style="4" customWidth="1"/>
    <col min="2336" max="2336" width="2" style="4" customWidth="1"/>
    <col min="2337" max="2337" width="14.7109375" style="4" customWidth="1"/>
    <col min="2338" max="2338" width="2" style="4" customWidth="1"/>
    <col min="2339" max="2339" width="1.42578125" style="4" customWidth="1"/>
    <col min="2340" max="2340" width="2" style="4" customWidth="1"/>
    <col min="2341" max="2341" width="15.140625" style="4" customWidth="1"/>
    <col min="2342" max="2342" width="2" style="4" customWidth="1"/>
    <col min="2343" max="2343" width="5.7109375" style="4" customWidth="1"/>
    <col min="2344" max="2560" width="11.42578125" style="4"/>
    <col min="2561" max="2561" width="5.7109375" style="4" customWidth="1"/>
    <col min="2562" max="2562" width="2" style="4" customWidth="1"/>
    <col min="2563" max="2563" width="8.42578125" style="4" customWidth="1"/>
    <col min="2564" max="2564" width="7.85546875" style="4" customWidth="1"/>
    <col min="2565" max="2565" width="2" style="4" customWidth="1"/>
    <col min="2566" max="2566" width="1.42578125" style="4" customWidth="1"/>
    <col min="2567" max="2567" width="1.7109375" style="4" customWidth="1"/>
    <col min="2568" max="2568" width="14.7109375" style="4" customWidth="1"/>
    <col min="2569" max="2569" width="1.42578125" style="4" customWidth="1"/>
    <col min="2570" max="2570" width="1.28515625" style="4" customWidth="1"/>
    <col min="2571" max="2571" width="1.85546875" style="4" customWidth="1"/>
    <col min="2572" max="2572" width="0" style="4" hidden="1" customWidth="1"/>
    <col min="2573" max="2573" width="14.7109375" style="4" customWidth="1"/>
    <col min="2574" max="2574" width="1.7109375" style="4" customWidth="1"/>
    <col min="2575" max="2575" width="1.42578125" style="4" customWidth="1"/>
    <col min="2576" max="2576" width="2" style="4" customWidth="1"/>
    <col min="2577" max="2577" width="14.7109375" style="4" customWidth="1"/>
    <col min="2578" max="2578" width="2" style="4" customWidth="1"/>
    <col min="2579" max="2579" width="1.42578125" style="4" customWidth="1"/>
    <col min="2580" max="2580" width="2" style="4" customWidth="1"/>
    <col min="2581" max="2581" width="14.7109375" style="4" customWidth="1"/>
    <col min="2582" max="2582" width="2" style="4" customWidth="1"/>
    <col min="2583" max="2583" width="1.42578125" style="4" customWidth="1"/>
    <col min="2584" max="2584" width="2" style="4" customWidth="1"/>
    <col min="2585" max="2585" width="14.7109375" style="4" customWidth="1"/>
    <col min="2586" max="2586" width="2" style="4" customWidth="1"/>
    <col min="2587" max="2587" width="1.42578125" style="4" customWidth="1"/>
    <col min="2588" max="2588" width="2" style="4" customWidth="1"/>
    <col min="2589" max="2589" width="14.7109375" style="4" customWidth="1"/>
    <col min="2590" max="2590" width="2" style="4" customWidth="1"/>
    <col min="2591" max="2591" width="1.42578125" style="4" customWidth="1"/>
    <col min="2592" max="2592" width="2" style="4" customWidth="1"/>
    <col min="2593" max="2593" width="14.7109375" style="4" customWidth="1"/>
    <col min="2594" max="2594" width="2" style="4" customWidth="1"/>
    <col min="2595" max="2595" width="1.42578125" style="4" customWidth="1"/>
    <col min="2596" max="2596" width="2" style="4" customWidth="1"/>
    <col min="2597" max="2597" width="15.140625" style="4" customWidth="1"/>
    <col min="2598" max="2598" width="2" style="4" customWidth="1"/>
    <col min="2599" max="2599" width="5.7109375" style="4" customWidth="1"/>
    <col min="2600" max="2816" width="11.42578125" style="4"/>
    <col min="2817" max="2817" width="5.7109375" style="4" customWidth="1"/>
    <col min="2818" max="2818" width="2" style="4" customWidth="1"/>
    <col min="2819" max="2819" width="8.42578125" style="4" customWidth="1"/>
    <col min="2820" max="2820" width="7.85546875" style="4" customWidth="1"/>
    <col min="2821" max="2821" width="2" style="4" customWidth="1"/>
    <col min="2822" max="2822" width="1.42578125" style="4" customWidth="1"/>
    <col min="2823" max="2823" width="1.7109375" style="4" customWidth="1"/>
    <col min="2824" max="2824" width="14.7109375" style="4" customWidth="1"/>
    <col min="2825" max="2825" width="1.42578125" style="4" customWidth="1"/>
    <col min="2826" max="2826" width="1.28515625" style="4" customWidth="1"/>
    <col min="2827" max="2827" width="1.85546875" style="4" customWidth="1"/>
    <col min="2828" max="2828" width="0" style="4" hidden="1" customWidth="1"/>
    <col min="2829" max="2829" width="14.7109375" style="4" customWidth="1"/>
    <col min="2830" max="2830" width="1.7109375" style="4" customWidth="1"/>
    <col min="2831" max="2831" width="1.42578125" style="4" customWidth="1"/>
    <col min="2832" max="2832" width="2" style="4" customWidth="1"/>
    <col min="2833" max="2833" width="14.7109375" style="4" customWidth="1"/>
    <col min="2834" max="2834" width="2" style="4" customWidth="1"/>
    <col min="2835" max="2835" width="1.42578125" style="4" customWidth="1"/>
    <col min="2836" max="2836" width="2" style="4" customWidth="1"/>
    <col min="2837" max="2837" width="14.7109375" style="4" customWidth="1"/>
    <col min="2838" max="2838" width="2" style="4" customWidth="1"/>
    <col min="2839" max="2839" width="1.42578125" style="4" customWidth="1"/>
    <col min="2840" max="2840" width="2" style="4" customWidth="1"/>
    <col min="2841" max="2841" width="14.7109375" style="4" customWidth="1"/>
    <col min="2842" max="2842" width="2" style="4" customWidth="1"/>
    <col min="2843" max="2843" width="1.42578125" style="4" customWidth="1"/>
    <col min="2844" max="2844" width="2" style="4" customWidth="1"/>
    <col min="2845" max="2845" width="14.7109375" style="4" customWidth="1"/>
    <col min="2846" max="2846" width="2" style="4" customWidth="1"/>
    <col min="2847" max="2847" width="1.42578125" style="4" customWidth="1"/>
    <col min="2848" max="2848" width="2" style="4" customWidth="1"/>
    <col min="2849" max="2849" width="14.7109375" style="4" customWidth="1"/>
    <col min="2850" max="2850" width="2" style="4" customWidth="1"/>
    <col min="2851" max="2851" width="1.42578125" style="4" customWidth="1"/>
    <col min="2852" max="2852" width="2" style="4" customWidth="1"/>
    <col min="2853" max="2853" width="15.140625" style="4" customWidth="1"/>
    <col min="2854" max="2854" width="2" style="4" customWidth="1"/>
    <col min="2855" max="2855" width="5.7109375" style="4" customWidth="1"/>
    <col min="2856" max="3072" width="11.42578125" style="4"/>
    <col min="3073" max="3073" width="5.7109375" style="4" customWidth="1"/>
    <col min="3074" max="3074" width="2" style="4" customWidth="1"/>
    <col min="3075" max="3075" width="8.42578125" style="4" customWidth="1"/>
    <col min="3076" max="3076" width="7.85546875" style="4" customWidth="1"/>
    <col min="3077" max="3077" width="2" style="4" customWidth="1"/>
    <col min="3078" max="3078" width="1.42578125" style="4" customWidth="1"/>
    <col min="3079" max="3079" width="1.7109375" style="4" customWidth="1"/>
    <col min="3080" max="3080" width="14.7109375" style="4" customWidth="1"/>
    <col min="3081" max="3081" width="1.42578125" style="4" customWidth="1"/>
    <col min="3082" max="3082" width="1.28515625" style="4" customWidth="1"/>
    <col min="3083" max="3083" width="1.85546875" style="4" customWidth="1"/>
    <col min="3084" max="3084" width="0" style="4" hidden="1" customWidth="1"/>
    <col min="3085" max="3085" width="14.7109375" style="4" customWidth="1"/>
    <col min="3086" max="3086" width="1.7109375" style="4" customWidth="1"/>
    <col min="3087" max="3087" width="1.42578125" style="4" customWidth="1"/>
    <col min="3088" max="3088" width="2" style="4" customWidth="1"/>
    <col min="3089" max="3089" width="14.7109375" style="4" customWidth="1"/>
    <col min="3090" max="3090" width="2" style="4" customWidth="1"/>
    <col min="3091" max="3091" width="1.42578125" style="4" customWidth="1"/>
    <col min="3092" max="3092" width="2" style="4" customWidth="1"/>
    <col min="3093" max="3093" width="14.7109375" style="4" customWidth="1"/>
    <col min="3094" max="3094" width="2" style="4" customWidth="1"/>
    <col min="3095" max="3095" width="1.42578125" style="4" customWidth="1"/>
    <col min="3096" max="3096" width="2" style="4" customWidth="1"/>
    <col min="3097" max="3097" width="14.7109375" style="4" customWidth="1"/>
    <col min="3098" max="3098" width="2" style="4" customWidth="1"/>
    <col min="3099" max="3099" width="1.42578125" style="4" customWidth="1"/>
    <col min="3100" max="3100" width="2" style="4" customWidth="1"/>
    <col min="3101" max="3101" width="14.7109375" style="4" customWidth="1"/>
    <col min="3102" max="3102" width="2" style="4" customWidth="1"/>
    <col min="3103" max="3103" width="1.42578125" style="4" customWidth="1"/>
    <col min="3104" max="3104" width="2" style="4" customWidth="1"/>
    <col min="3105" max="3105" width="14.7109375" style="4" customWidth="1"/>
    <col min="3106" max="3106" width="2" style="4" customWidth="1"/>
    <col min="3107" max="3107" width="1.42578125" style="4" customWidth="1"/>
    <col min="3108" max="3108" width="2" style="4" customWidth="1"/>
    <col min="3109" max="3109" width="15.140625" style="4" customWidth="1"/>
    <col min="3110" max="3110" width="2" style="4" customWidth="1"/>
    <col min="3111" max="3111" width="5.7109375" style="4" customWidth="1"/>
    <col min="3112" max="3328" width="11.42578125" style="4"/>
    <col min="3329" max="3329" width="5.7109375" style="4" customWidth="1"/>
    <col min="3330" max="3330" width="2" style="4" customWidth="1"/>
    <col min="3331" max="3331" width="8.42578125" style="4" customWidth="1"/>
    <col min="3332" max="3332" width="7.85546875" style="4" customWidth="1"/>
    <col min="3333" max="3333" width="2" style="4" customWidth="1"/>
    <col min="3334" max="3334" width="1.42578125" style="4" customWidth="1"/>
    <col min="3335" max="3335" width="1.7109375" style="4" customWidth="1"/>
    <col min="3336" max="3336" width="14.7109375" style="4" customWidth="1"/>
    <col min="3337" max="3337" width="1.42578125" style="4" customWidth="1"/>
    <col min="3338" max="3338" width="1.28515625" style="4" customWidth="1"/>
    <col min="3339" max="3339" width="1.85546875" style="4" customWidth="1"/>
    <col min="3340" max="3340" width="0" style="4" hidden="1" customWidth="1"/>
    <col min="3341" max="3341" width="14.7109375" style="4" customWidth="1"/>
    <col min="3342" max="3342" width="1.7109375" style="4" customWidth="1"/>
    <col min="3343" max="3343" width="1.42578125" style="4" customWidth="1"/>
    <col min="3344" max="3344" width="2" style="4" customWidth="1"/>
    <col min="3345" max="3345" width="14.7109375" style="4" customWidth="1"/>
    <col min="3346" max="3346" width="2" style="4" customWidth="1"/>
    <col min="3347" max="3347" width="1.42578125" style="4" customWidth="1"/>
    <col min="3348" max="3348" width="2" style="4" customWidth="1"/>
    <col min="3349" max="3349" width="14.7109375" style="4" customWidth="1"/>
    <col min="3350" max="3350" width="2" style="4" customWidth="1"/>
    <col min="3351" max="3351" width="1.42578125" style="4" customWidth="1"/>
    <col min="3352" max="3352" width="2" style="4" customWidth="1"/>
    <col min="3353" max="3353" width="14.7109375" style="4" customWidth="1"/>
    <col min="3354" max="3354" width="2" style="4" customWidth="1"/>
    <col min="3355" max="3355" width="1.42578125" style="4" customWidth="1"/>
    <col min="3356" max="3356" width="2" style="4" customWidth="1"/>
    <col min="3357" max="3357" width="14.7109375" style="4" customWidth="1"/>
    <col min="3358" max="3358" width="2" style="4" customWidth="1"/>
    <col min="3359" max="3359" width="1.42578125" style="4" customWidth="1"/>
    <col min="3360" max="3360" width="2" style="4" customWidth="1"/>
    <col min="3361" max="3361" width="14.7109375" style="4" customWidth="1"/>
    <col min="3362" max="3362" width="2" style="4" customWidth="1"/>
    <col min="3363" max="3363" width="1.42578125" style="4" customWidth="1"/>
    <col min="3364" max="3364" width="2" style="4" customWidth="1"/>
    <col min="3365" max="3365" width="15.140625" style="4" customWidth="1"/>
    <col min="3366" max="3366" width="2" style="4" customWidth="1"/>
    <col min="3367" max="3367" width="5.7109375" style="4" customWidth="1"/>
    <col min="3368" max="3584" width="11.42578125" style="4"/>
    <col min="3585" max="3585" width="5.7109375" style="4" customWidth="1"/>
    <col min="3586" max="3586" width="2" style="4" customWidth="1"/>
    <col min="3587" max="3587" width="8.42578125" style="4" customWidth="1"/>
    <col min="3588" max="3588" width="7.85546875" style="4" customWidth="1"/>
    <col min="3589" max="3589" width="2" style="4" customWidth="1"/>
    <col min="3590" max="3590" width="1.42578125" style="4" customWidth="1"/>
    <col min="3591" max="3591" width="1.7109375" style="4" customWidth="1"/>
    <col min="3592" max="3592" width="14.7109375" style="4" customWidth="1"/>
    <col min="3593" max="3593" width="1.42578125" style="4" customWidth="1"/>
    <col min="3594" max="3594" width="1.28515625" style="4" customWidth="1"/>
    <col min="3595" max="3595" width="1.85546875" style="4" customWidth="1"/>
    <col min="3596" max="3596" width="0" style="4" hidden="1" customWidth="1"/>
    <col min="3597" max="3597" width="14.7109375" style="4" customWidth="1"/>
    <col min="3598" max="3598" width="1.7109375" style="4" customWidth="1"/>
    <col min="3599" max="3599" width="1.42578125" style="4" customWidth="1"/>
    <col min="3600" max="3600" width="2" style="4" customWidth="1"/>
    <col min="3601" max="3601" width="14.7109375" style="4" customWidth="1"/>
    <col min="3602" max="3602" width="2" style="4" customWidth="1"/>
    <col min="3603" max="3603" width="1.42578125" style="4" customWidth="1"/>
    <col min="3604" max="3604" width="2" style="4" customWidth="1"/>
    <col min="3605" max="3605" width="14.7109375" style="4" customWidth="1"/>
    <col min="3606" max="3606" width="2" style="4" customWidth="1"/>
    <col min="3607" max="3607" width="1.42578125" style="4" customWidth="1"/>
    <col min="3608" max="3608" width="2" style="4" customWidth="1"/>
    <col min="3609" max="3609" width="14.7109375" style="4" customWidth="1"/>
    <col min="3610" max="3610" width="2" style="4" customWidth="1"/>
    <col min="3611" max="3611" width="1.42578125" style="4" customWidth="1"/>
    <col min="3612" max="3612" width="2" style="4" customWidth="1"/>
    <col min="3613" max="3613" width="14.7109375" style="4" customWidth="1"/>
    <col min="3614" max="3614" width="2" style="4" customWidth="1"/>
    <col min="3615" max="3615" width="1.42578125" style="4" customWidth="1"/>
    <col min="3616" max="3616" width="2" style="4" customWidth="1"/>
    <col min="3617" max="3617" width="14.7109375" style="4" customWidth="1"/>
    <col min="3618" max="3618" width="2" style="4" customWidth="1"/>
    <col min="3619" max="3619" width="1.42578125" style="4" customWidth="1"/>
    <col min="3620" max="3620" width="2" style="4" customWidth="1"/>
    <col min="3621" max="3621" width="15.140625" style="4" customWidth="1"/>
    <col min="3622" max="3622" width="2" style="4" customWidth="1"/>
    <col min="3623" max="3623" width="5.7109375" style="4" customWidth="1"/>
    <col min="3624" max="3840" width="11.42578125" style="4"/>
    <col min="3841" max="3841" width="5.7109375" style="4" customWidth="1"/>
    <col min="3842" max="3842" width="2" style="4" customWidth="1"/>
    <col min="3843" max="3843" width="8.42578125" style="4" customWidth="1"/>
    <col min="3844" max="3844" width="7.85546875" style="4" customWidth="1"/>
    <col min="3845" max="3845" width="2" style="4" customWidth="1"/>
    <col min="3846" max="3846" width="1.42578125" style="4" customWidth="1"/>
    <col min="3847" max="3847" width="1.7109375" style="4" customWidth="1"/>
    <col min="3848" max="3848" width="14.7109375" style="4" customWidth="1"/>
    <col min="3849" max="3849" width="1.42578125" style="4" customWidth="1"/>
    <col min="3850" max="3850" width="1.28515625" style="4" customWidth="1"/>
    <col min="3851" max="3851" width="1.85546875" style="4" customWidth="1"/>
    <col min="3852" max="3852" width="0" style="4" hidden="1" customWidth="1"/>
    <col min="3853" max="3853" width="14.7109375" style="4" customWidth="1"/>
    <col min="3854" max="3854" width="1.7109375" style="4" customWidth="1"/>
    <col min="3855" max="3855" width="1.42578125" style="4" customWidth="1"/>
    <col min="3856" max="3856" width="2" style="4" customWidth="1"/>
    <col min="3857" max="3857" width="14.7109375" style="4" customWidth="1"/>
    <col min="3858" max="3858" width="2" style="4" customWidth="1"/>
    <col min="3859" max="3859" width="1.42578125" style="4" customWidth="1"/>
    <col min="3860" max="3860" width="2" style="4" customWidth="1"/>
    <col min="3861" max="3861" width="14.7109375" style="4" customWidth="1"/>
    <col min="3862" max="3862" width="2" style="4" customWidth="1"/>
    <col min="3863" max="3863" width="1.42578125" style="4" customWidth="1"/>
    <col min="3864" max="3864" width="2" style="4" customWidth="1"/>
    <col min="3865" max="3865" width="14.7109375" style="4" customWidth="1"/>
    <col min="3866" max="3866" width="2" style="4" customWidth="1"/>
    <col min="3867" max="3867" width="1.42578125" style="4" customWidth="1"/>
    <col min="3868" max="3868" width="2" style="4" customWidth="1"/>
    <col min="3869" max="3869" width="14.7109375" style="4" customWidth="1"/>
    <col min="3870" max="3870" width="2" style="4" customWidth="1"/>
    <col min="3871" max="3871" width="1.42578125" style="4" customWidth="1"/>
    <col min="3872" max="3872" width="2" style="4" customWidth="1"/>
    <col min="3873" max="3873" width="14.7109375" style="4" customWidth="1"/>
    <col min="3874" max="3874" width="2" style="4" customWidth="1"/>
    <col min="3875" max="3875" width="1.42578125" style="4" customWidth="1"/>
    <col min="3876" max="3876" width="2" style="4" customWidth="1"/>
    <col min="3877" max="3877" width="15.140625" style="4" customWidth="1"/>
    <col min="3878" max="3878" width="2" style="4" customWidth="1"/>
    <col min="3879" max="3879" width="5.7109375" style="4" customWidth="1"/>
    <col min="3880" max="4096" width="11.42578125" style="4"/>
    <col min="4097" max="4097" width="5.7109375" style="4" customWidth="1"/>
    <col min="4098" max="4098" width="2" style="4" customWidth="1"/>
    <col min="4099" max="4099" width="8.42578125" style="4" customWidth="1"/>
    <col min="4100" max="4100" width="7.85546875" style="4" customWidth="1"/>
    <col min="4101" max="4101" width="2" style="4" customWidth="1"/>
    <col min="4102" max="4102" width="1.42578125" style="4" customWidth="1"/>
    <col min="4103" max="4103" width="1.7109375" style="4" customWidth="1"/>
    <col min="4104" max="4104" width="14.7109375" style="4" customWidth="1"/>
    <col min="4105" max="4105" width="1.42578125" style="4" customWidth="1"/>
    <col min="4106" max="4106" width="1.28515625" style="4" customWidth="1"/>
    <col min="4107" max="4107" width="1.85546875" style="4" customWidth="1"/>
    <col min="4108" max="4108" width="0" style="4" hidden="1" customWidth="1"/>
    <col min="4109" max="4109" width="14.7109375" style="4" customWidth="1"/>
    <col min="4110" max="4110" width="1.7109375" style="4" customWidth="1"/>
    <col min="4111" max="4111" width="1.42578125" style="4" customWidth="1"/>
    <col min="4112" max="4112" width="2" style="4" customWidth="1"/>
    <col min="4113" max="4113" width="14.7109375" style="4" customWidth="1"/>
    <col min="4114" max="4114" width="2" style="4" customWidth="1"/>
    <col min="4115" max="4115" width="1.42578125" style="4" customWidth="1"/>
    <col min="4116" max="4116" width="2" style="4" customWidth="1"/>
    <col min="4117" max="4117" width="14.7109375" style="4" customWidth="1"/>
    <col min="4118" max="4118" width="2" style="4" customWidth="1"/>
    <col min="4119" max="4119" width="1.42578125" style="4" customWidth="1"/>
    <col min="4120" max="4120" width="2" style="4" customWidth="1"/>
    <col min="4121" max="4121" width="14.7109375" style="4" customWidth="1"/>
    <col min="4122" max="4122" width="2" style="4" customWidth="1"/>
    <col min="4123" max="4123" width="1.42578125" style="4" customWidth="1"/>
    <col min="4124" max="4124" width="2" style="4" customWidth="1"/>
    <col min="4125" max="4125" width="14.7109375" style="4" customWidth="1"/>
    <col min="4126" max="4126" width="2" style="4" customWidth="1"/>
    <col min="4127" max="4127" width="1.42578125" style="4" customWidth="1"/>
    <col min="4128" max="4128" width="2" style="4" customWidth="1"/>
    <col min="4129" max="4129" width="14.7109375" style="4" customWidth="1"/>
    <col min="4130" max="4130" width="2" style="4" customWidth="1"/>
    <col min="4131" max="4131" width="1.42578125" style="4" customWidth="1"/>
    <col min="4132" max="4132" width="2" style="4" customWidth="1"/>
    <col min="4133" max="4133" width="15.140625" style="4" customWidth="1"/>
    <col min="4134" max="4134" width="2" style="4" customWidth="1"/>
    <col min="4135" max="4135" width="5.7109375" style="4" customWidth="1"/>
    <col min="4136" max="4352" width="11.42578125" style="4"/>
    <col min="4353" max="4353" width="5.7109375" style="4" customWidth="1"/>
    <col min="4354" max="4354" width="2" style="4" customWidth="1"/>
    <col min="4355" max="4355" width="8.42578125" style="4" customWidth="1"/>
    <col min="4356" max="4356" width="7.85546875" style="4" customWidth="1"/>
    <col min="4357" max="4357" width="2" style="4" customWidth="1"/>
    <col min="4358" max="4358" width="1.42578125" style="4" customWidth="1"/>
    <col min="4359" max="4359" width="1.7109375" style="4" customWidth="1"/>
    <col min="4360" max="4360" width="14.7109375" style="4" customWidth="1"/>
    <col min="4361" max="4361" width="1.42578125" style="4" customWidth="1"/>
    <col min="4362" max="4362" width="1.28515625" style="4" customWidth="1"/>
    <col min="4363" max="4363" width="1.85546875" style="4" customWidth="1"/>
    <col min="4364" max="4364" width="0" style="4" hidden="1" customWidth="1"/>
    <col min="4365" max="4365" width="14.7109375" style="4" customWidth="1"/>
    <col min="4366" max="4366" width="1.7109375" style="4" customWidth="1"/>
    <col min="4367" max="4367" width="1.42578125" style="4" customWidth="1"/>
    <col min="4368" max="4368" width="2" style="4" customWidth="1"/>
    <col min="4369" max="4369" width="14.7109375" style="4" customWidth="1"/>
    <col min="4370" max="4370" width="2" style="4" customWidth="1"/>
    <col min="4371" max="4371" width="1.42578125" style="4" customWidth="1"/>
    <col min="4372" max="4372" width="2" style="4" customWidth="1"/>
    <col min="4373" max="4373" width="14.7109375" style="4" customWidth="1"/>
    <col min="4374" max="4374" width="2" style="4" customWidth="1"/>
    <col min="4375" max="4375" width="1.42578125" style="4" customWidth="1"/>
    <col min="4376" max="4376" width="2" style="4" customWidth="1"/>
    <col min="4377" max="4377" width="14.7109375" style="4" customWidth="1"/>
    <col min="4378" max="4378" width="2" style="4" customWidth="1"/>
    <col min="4379" max="4379" width="1.42578125" style="4" customWidth="1"/>
    <col min="4380" max="4380" width="2" style="4" customWidth="1"/>
    <col min="4381" max="4381" width="14.7109375" style="4" customWidth="1"/>
    <col min="4382" max="4382" width="2" style="4" customWidth="1"/>
    <col min="4383" max="4383" width="1.42578125" style="4" customWidth="1"/>
    <col min="4384" max="4384" width="2" style="4" customWidth="1"/>
    <col min="4385" max="4385" width="14.7109375" style="4" customWidth="1"/>
    <col min="4386" max="4386" width="2" style="4" customWidth="1"/>
    <col min="4387" max="4387" width="1.42578125" style="4" customWidth="1"/>
    <col min="4388" max="4388" width="2" style="4" customWidth="1"/>
    <col min="4389" max="4389" width="15.140625" style="4" customWidth="1"/>
    <col min="4390" max="4390" width="2" style="4" customWidth="1"/>
    <col min="4391" max="4391" width="5.7109375" style="4" customWidth="1"/>
    <col min="4392" max="4608" width="11.42578125" style="4"/>
    <col min="4609" max="4609" width="5.7109375" style="4" customWidth="1"/>
    <col min="4610" max="4610" width="2" style="4" customWidth="1"/>
    <col min="4611" max="4611" width="8.42578125" style="4" customWidth="1"/>
    <col min="4612" max="4612" width="7.85546875" style="4" customWidth="1"/>
    <col min="4613" max="4613" width="2" style="4" customWidth="1"/>
    <col min="4614" max="4614" width="1.42578125" style="4" customWidth="1"/>
    <col min="4615" max="4615" width="1.7109375" style="4" customWidth="1"/>
    <col min="4616" max="4616" width="14.7109375" style="4" customWidth="1"/>
    <col min="4617" max="4617" width="1.42578125" style="4" customWidth="1"/>
    <col min="4618" max="4618" width="1.28515625" style="4" customWidth="1"/>
    <col min="4619" max="4619" width="1.85546875" style="4" customWidth="1"/>
    <col min="4620" max="4620" width="0" style="4" hidden="1" customWidth="1"/>
    <col min="4621" max="4621" width="14.7109375" style="4" customWidth="1"/>
    <col min="4622" max="4622" width="1.7109375" style="4" customWidth="1"/>
    <col min="4623" max="4623" width="1.42578125" style="4" customWidth="1"/>
    <col min="4624" max="4624" width="2" style="4" customWidth="1"/>
    <col min="4625" max="4625" width="14.7109375" style="4" customWidth="1"/>
    <col min="4626" max="4626" width="2" style="4" customWidth="1"/>
    <col min="4627" max="4627" width="1.42578125" style="4" customWidth="1"/>
    <col min="4628" max="4628" width="2" style="4" customWidth="1"/>
    <col min="4629" max="4629" width="14.7109375" style="4" customWidth="1"/>
    <col min="4630" max="4630" width="2" style="4" customWidth="1"/>
    <col min="4631" max="4631" width="1.42578125" style="4" customWidth="1"/>
    <col min="4632" max="4632" width="2" style="4" customWidth="1"/>
    <col min="4633" max="4633" width="14.7109375" style="4" customWidth="1"/>
    <col min="4634" max="4634" width="2" style="4" customWidth="1"/>
    <col min="4635" max="4635" width="1.42578125" style="4" customWidth="1"/>
    <col min="4636" max="4636" width="2" style="4" customWidth="1"/>
    <col min="4637" max="4637" width="14.7109375" style="4" customWidth="1"/>
    <col min="4638" max="4638" width="2" style="4" customWidth="1"/>
    <col min="4639" max="4639" width="1.42578125" style="4" customWidth="1"/>
    <col min="4640" max="4640" width="2" style="4" customWidth="1"/>
    <col min="4641" max="4641" width="14.7109375" style="4" customWidth="1"/>
    <col min="4642" max="4642" width="2" style="4" customWidth="1"/>
    <col min="4643" max="4643" width="1.42578125" style="4" customWidth="1"/>
    <col min="4644" max="4644" width="2" style="4" customWidth="1"/>
    <col min="4645" max="4645" width="15.140625" style="4" customWidth="1"/>
    <col min="4646" max="4646" width="2" style="4" customWidth="1"/>
    <col min="4647" max="4647" width="5.7109375" style="4" customWidth="1"/>
    <col min="4648" max="4864" width="11.42578125" style="4"/>
    <col min="4865" max="4865" width="5.7109375" style="4" customWidth="1"/>
    <col min="4866" max="4866" width="2" style="4" customWidth="1"/>
    <col min="4867" max="4867" width="8.42578125" style="4" customWidth="1"/>
    <col min="4868" max="4868" width="7.85546875" style="4" customWidth="1"/>
    <col min="4869" max="4869" width="2" style="4" customWidth="1"/>
    <col min="4870" max="4870" width="1.42578125" style="4" customWidth="1"/>
    <col min="4871" max="4871" width="1.7109375" style="4" customWidth="1"/>
    <col min="4872" max="4872" width="14.7109375" style="4" customWidth="1"/>
    <col min="4873" max="4873" width="1.42578125" style="4" customWidth="1"/>
    <col min="4874" max="4874" width="1.28515625" style="4" customWidth="1"/>
    <col min="4875" max="4875" width="1.85546875" style="4" customWidth="1"/>
    <col min="4876" max="4876" width="0" style="4" hidden="1" customWidth="1"/>
    <col min="4877" max="4877" width="14.7109375" style="4" customWidth="1"/>
    <col min="4878" max="4878" width="1.7109375" style="4" customWidth="1"/>
    <col min="4879" max="4879" width="1.42578125" style="4" customWidth="1"/>
    <col min="4880" max="4880" width="2" style="4" customWidth="1"/>
    <col min="4881" max="4881" width="14.7109375" style="4" customWidth="1"/>
    <col min="4882" max="4882" width="2" style="4" customWidth="1"/>
    <col min="4883" max="4883" width="1.42578125" style="4" customWidth="1"/>
    <col min="4884" max="4884" width="2" style="4" customWidth="1"/>
    <col min="4885" max="4885" width="14.7109375" style="4" customWidth="1"/>
    <col min="4886" max="4886" width="2" style="4" customWidth="1"/>
    <col min="4887" max="4887" width="1.42578125" style="4" customWidth="1"/>
    <col min="4888" max="4888" width="2" style="4" customWidth="1"/>
    <col min="4889" max="4889" width="14.7109375" style="4" customWidth="1"/>
    <col min="4890" max="4890" width="2" style="4" customWidth="1"/>
    <col min="4891" max="4891" width="1.42578125" style="4" customWidth="1"/>
    <col min="4892" max="4892" width="2" style="4" customWidth="1"/>
    <col min="4893" max="4893" width="14.7109375" style="4" customWidth="1"/>
    <col min="4894" max="4894" width="2" style="4" customWidth="1"/>
    <col min="4895" max="4895" width="1.42578125" style="4" customWidth="1"/>
    <col min="4896" max="4896" width="2" style="4" customWidth="1"/>
    <col min="4897" max="4897" width="14.7109375" style="4" customWidth="1"/>
    <col min="4898" max="4898" width="2" style="4" customWidth="1"/>
    <col min="4899" max="4899" width="1.42578125" style="4" customWidth="1"/>
    <col min="4900" max="4900" width="2" style="4" customWidth="1"/>
    <col min="4901" max="4901" width="15.140625" style="4" customWidth="1"/>
    <col min="4902" max="4902" width="2" style="4" customWidth="1"/>
    <col min="4903" max="4903" width="5.7109375" style="4" customWidth="1"/>
    <col min="4904" max="5120" width="11.42578125" style="4"/>
    <col min="5121" max="5121" width="5.7109375" style="4" customWidth="1"/>
    <col min="5122" max="5122" width="2" style="4" customWidth="1"/>
    <col min="5123" max="5123" width="8.42578125" style="4" customWidth="1"/>
    <col min="5124" max="5124" width="7.85546875" style="4" customWidth="1"/>
    <col min="5125" max="5125" width="2" style="4" customWidth="1"/>
    <col min="5126" max="5126" width="1.42578125" style="4" customWidth="1"/>
    <col min="5127" max="5127" width="1.7109375" style="4" customWidth="1"/>
    <col min="5128" max="5128" width="14.7109375" style="4" customWidth="1"/>
    <col min="5129" max="5129" width="1.42578125" style="4" customWidth="1"/>
    <col min="5130" max="5130" width="1.28515625" style="4" customWidth="1"/>
    <col min="5131" max="5131" width="1.85546875" style="4" customWidth="1"/>
    <col min="5132" max="5132" width="0" style="4" hidden="1" customWidth="1"/>
    <col min="5133" max="5133" width="14.7109375" style="4" customWidth="1"/>
    <col min="5134" max="5134" width="1.7109375" style="4" customWidth="1"/>
    <col min="5135" max="5135" width="1.42578125" style="4" customWidth="1"/>
    <col min="5136" max="5136" width="2" style="4" customWidth="1"/>
    <col min="5137" max="5137" width="14.7109375" style="4" customWidth="1"/>
    <col min="5138" max="5138" width="2" style="4" customWidth="1"/>
    <col min="5139" max="5139" width="1.42578125" style="4" customWidth="1"/>
    <col min="5140" max="5140" width="2" style="4" customWidth="1"/>
    <col min="5141" max="5141" width="14.7109375" style="4" customWidth="1"/>
    <col min="5142" max="5142" width="2" style="4" customWidth="1"/>
    <col min="5143" max="5143" width="1.42578125" style="4" customWidth="1"/>
    <col min="5144" max="5144" width="2" style="4" customWidth="1"/>
    <col min="5145" max="5145" width="14.7109375" style="4" customWidth="1"/>
    <col min="5146" max="5146" width="2" style="4" customWidth="1"/>
    <col min="5147" max="5147" width="1.42578125" style="4" customWidth="1"/>
    <col min="5148" max="5148" width="2" style="4" customWidth="1"/>
    <col min="5149" max="5149" width="14.7109375" style="4" customWidth="1"/>
    <col min="5150" max="5150" width="2" style="4" customWidth="1"/>
    <col min="5151" max="5151" width="1.42578125" style="4" customWidth="1"/>
    <col min="5152" max="5152" width="2" style="4" customWidth="1"/>
    <col min="5153" max="5153" width="14.7109375" style="4" customWidth="1"/>
    <col min="5154" max="5154" width="2" style="4" customWidth="1"/>
    <col min="5155" max="5155" width="1.42578125" style="4" customWidth="1"/>
    <col min="5156" max="5156" width="2" style="4" customWidth="1"/>
    <col min="5157" max="5157" width="15.140625" style="4" customWidth="1"/>
    <col min="5158" max="5158" width="2" style="4" customWidth="1"/>
    <col min="5159" max="5159" width="5.7109375" style="4" customWidth="1"/>
    <col min="5160" max="5376" width="11.42578125" style="4"/>
    <col min="5377" max="5377" width="5.7109375" style="4" customWidth="1"/>
    <col min="5378" max="5378" width="2" style="4" customWidth="1"/>
    <col min="5379" max="5379" width="8.42578125" style="4" customWidth="1"/>
    <col min="5380" max="5380" width="7.85546875" style="4" customWidth="1"/>
    <col min="5381" max="5381" width="2" style="4" customWidth="1"/>
    <col min="5382" max="5382" width="1.42578125" style="4" customWidth="1"/>
    <col min="5383" max="5383" width="1.7109375" style="4" customWidth="1"/>
    <col min="5384" max="5384" width="14.7109375" style="4" customWidth="1"/>
    <col min="5385" max="5385" width="1.42578125" style="4" customWidth="1"/>
    <col min="5386" max="5386" width="1.28515625" style="4" customWidth="1"/>
    <col min="5387" max="5387" width="1.85546875" style="4" customWidth="1"/>
    <col min="5388" max="5388" width="0" style="4" hidden="1" customWidth="1"/>
    <col min="5389" max="5389" width="14.7109375" style="4" customWidth="1"/>
    <col min="5390" max="5390" width="1.7109375" style="4" customWidth="1"/>
    <col min="5391" max="5391" width="1.42578125" style="4" customWidth="1"/>
    <col min="5392" max="5392" width="2" style="4" customWidth="1"/>
    <col min="5393" max="5393" width="14.7109375" style="4" customWidth="1"/>
    <col min="5394" max="5394" width="2" style="4" customWidth="1"/>
    <col min="5395" max="5395" width="1.42578125" style="4" customWidth="1"/>
    <col min="5396" max="5396" width="2" style="4" customWidth="1"/>
    <col min="5397" max="5397" width="14.7109375" style="4" customWidth="1"/>
    <col min="5398" max="5398" width="2" style="4" customWidth="1"/>
    <col min="5399" max="5399" width="1.42578125" style="4" customWidth="1"/>
    <col min="5400" max="5400" width="2" style="4" customWidth="1"/>
    <col min="5401" max="5401" width="14.7109375" style="4" customWidth="1"/>
    <col min="5402" max="5402" width="2" style="4" customWidth="1"/>
    <col min="5403" max="5403" width="1.42578125" style="4" customWidth="1"/>
    <col min="5404" max="5404" width="2" style="4" customWidth="1"/>
    <col min="5405" max="5405" width="14.7109375" style="4" customWidth="1"/>
    <col min="5406" max="5406" width="2" style="4" customWidth="1"/>
    <col min="5407" max="5407" width="1.42578125" style="4" customWidth="1"/>
    <col min="5408" max="5408" width="2" style="4" customWidth="1"/>
    <col min="5409" max="5409" width="14.7109375" style="4" customWidth="1"/>
    <col min="5410" max="5410" width="2" style="4" customWidth="1"/>
    <col min="5411" max="5411" width="1.42578125" style="4" customWidth="1"/>
    <col min="5412" max="5412" width="2" style="4" customWidth="1"/>
    <col min="5413" max="5413" width="15.140625" style="4" customWidth="1"/>
    <col min="5414" max="5414" width="2" style="4" customWidth="1"/>
    <col min="5415" max="5415" width="5.7109375" style="4" customWidth="1"/>
    <col min="5416" max="5632" width="11.42578125" style="4"/>
    <col min="5633" max="5633" width="5.7109375" style="4" customWidth="1"/>
    <col min="5634" max="5634" width="2" style="4" customWidth="1"/>
    <col min="5635" max="5635" width="8.42578125" style="4" customWidth="1"/>
    <col min="5636" max="5636" width="7.85546875" style="4" customWidth="1"/>
    <col min="5637" max="5637" width="2" style="4" customWidth="1"/>
    <col min="5638" max="5638" width="1.42578125" style="4" customWidth="1"/>
    <col min="5639" max="5639" width="1.7109375" style="4" customWidth="1"/>
    <col min="5640" max="5640" width="14.7109375" style="4" customWidth="1"/>
    <col min="5641" max="5641" width="1.42578125" style="4" customWidth="1"/>
    <col min="5642" max="5642" width="1.28515625" style="4" customWidth="1"/>
    <col min="5643" max="5643" width="1.85546875" style="4" customWidth="1"/>
    <col min="5644" max="5644" width="0" style="4" hidden="1" customWidth="1"/>
    <col min="5645" max="5645" width="14.7109375" style="4" customWidth="1"/>
    <col min="5646" max="5646" width="1.7109375" style="4" customWidth="1"/>
    <col min="5647" max="5647" width="1.42578125" style="4" customWidth="1"/>
    <col min="5648" max="5648" width="2" style="4" customWidth="1"/>
    <col min="5649" max="5649" width="14.7109375" style="4" customWidth="1"/>
    <col min="5650" max="5650" width="2" style="4" customWidth="1"/>
    <col min="5651" max="5651" width="1.42578125" style="4" customWidth="1"/>
    <col min="5652" max="5652" width="2" style="4" customWidth="1"/>
    <col min="5653" max="5653" width="14.7109375" style="4" customWidth="1"/>
    <col min="5654" max="5654" width="2" style="4" customWidth="1"/>
    <col min="5655" max="5655" width="1.42578125" style="4" customWidth="1"/>
    <col min="5656" max="5656" width="2" style="4" customWidth="1"/>
    <col min="5657" max="5657" width="14.7109375" style="4" customWidth="1"/>
    <col min="5658" max="5658" width="2" style="4" customWidth="1"/>
    <col min="5659" max="5659" width="1.42578125" style="4" customWidth="1"/>
    <col min="5660" max="5660" width="2" style="4" customWidth="1"/>
    <col min="5661" max="5661" width="14.7109375" style="4" customWidth="1"/>
    <col min="5662" max="5662" width="2" style="4" customWidth="1"/>
    <col min="5663" max="5663" width="1.42578125" style="4" customWidth="1"/>
    <col min="5664" max="5664" width="2" style="4" customWidth="1"/>
    <col min="5665" max="5665" width="14.7109375" style="4" customWidth="1"/>
    <col min="5666" max="5666" width="2" style="4" customWidth="1"/>
    <col min="5667" max="5667" width="1.42578125" style="4" customWidth="1"/>
    <col min="5668" max="5668" width="2" style="4" customWidth="1"/>
    <col min="5669" max="5669" width="15.140625" style="4" customWidth="1"/>
    <col min="5670" max="5670" width="2" style="4" customWidth="1"/>
    <col min="5671" max="5671" width="5.7109375" style="4" customWidth="1"/>
    <col min="5672" max="5888" width="11.42578125" style="4"/>
    <col min="5889" max="5889" width="5.7109375" style="4" customWidth="1"/>
    <col min="5890" max="5890" width="2" style="4" customWidth="1"/>
    <col min="5891" max="5891" width="8.42578125" style="4" customWidth="1"/>
    <col min="5892" max="5892" width="7.85546875" style="4" customWidth="1"/>
    <col min="5893" max="5893" width="2" style="4" customWidth="1"/>
    <col min="5894" max="5894" width="1.42578125" style="4" customWidth="1"/>
    <col min="5895" max="5895" width="1.7109375" style="4" customWidth="1"/>
    <col min="5896" max="5896" width="14.7109375" style="4" customWidth="1"/>
    <col min="5897" max="5897" width="1.42578125" style="4" customWidth="1"/>
    <col min="5898" max="5898" width="1.28515625" style="4" customWidth="1"/>
    <col min="5899" max="5899" width="1.85546875" style="4" customWidth="1"/>
    <col min="5900" max="5900" width="0" style="4" hidden="1" customWidth="1"/>
    <col min="5901" max="5901" width="14.7109375" style="4" customWidth="1"/>
    <col min="5902" max="5902" width="1.7109375" style="4" customWidth="1"/>
    <col min="5903" max="5903" width="1.42578125" style="4" customWidth="1"/>
    <col min="5904" max="5904" width="2" style="4" customWidth="1"/>
    <col min="5905" max="5905" width="14.7109375" style="4" customWidth="1"/>
    <col min="5906" max="5906" width="2" style="4" customWidth="1"/>
    <col min="5907" max="5907" width="1.42578125" style="4" customWidth="1"/>
    <col min="5908" max="5908" width="2" style="4" customWidth="1"/>
    <col min="5909" max="5909" width="14.7109375" style="4" customWidth="1"/>
    <col min="5910" max="5910" width="2" style="4" customWidth="1"/>
    <col min="5911" max="5911" width="1.42578125" style="4" customWidth="1"/>
    <col min="5912" max="5912" width="2" style="4" customWidth="1"/>
    <col min="5913" max="5913" width="14.7109375" style="4" customWidth="1"/>
    <col min="5914" max="5914" width="2" style="4" customWidth="1"/>
    <col min="5915" max="5915" width="1.42578125" style="4" customWidth="1"/>
    <col min="5916" max="5916" width="2" style="4" customWidth="1"/>
    <col min="5917" max="5917" width="14.7109375" style="4" customWidth="1"/>
    <col min="5918" max="5918" width="2" style="4" customWidth="1"/>
    <col min="5919" max="5919" width="1.42578125" style="4" customWidth="1"/>
    <col min="5920" max="5920" width="2" style="4" customWidth="1"/>
    <col min="5921" max="5921" width="14.7109375" style="4" customWidth="1"/>
    <col min="5922" max="5922" width="2" style="4" customWidth="1"/>
    <col min="5923" max="5923" width="1.42578125" style="4" customWidth="1"/>
    <col min="5924" max="5924" width="2" style="4" customWidth="1"/>
    <col min="5925" max="5925" width="15.140625" style="4" customWidth="1"/>
    <col min="5926" max="5926" width="2" style="4" customWidth="1"/>
    <col min="5927" max="5927" width="5.7109375" style="4" customWidth="1"/>
    <col min="5928" max="6144" width="11.42578125" style="4"/>
    <col min="6145" max="6145" width="5.7109375" style="4" customWidth="1"/>
    <col min="6146" max="6146" width="2" style="4" customWidth="1"/>
    <col min="6147" max="6147" width="8.42578125" style="4" customWidth="1"/>
    <col min="6148" max="6148" width="7.85546875" style="4" customWidth="1"/>
    <col min="6149" max="6149" width="2" style="4" customWidth="1"/>
    <col min="6150" max="6150" width="1.42578125" style="4" customWidth="1"/>
    <col min="6151" max="6151" width="1.7109375" style="4" customWidth="1"/>
    <col min="6152" max="6152" width="14.7109375" style="4" customWidth="1"/>
    <col min="6153" max="6153" width="1.42578125" style="4" customWidth="1"/>
    <col min="6154" max="6154" width="1.28515625" style="4" customWidth="1"/>
    <col min="6155" max="6155" width="1.85546875" style="4" customWidth="1"/>
    <col min="6156" max="6156" width="0" style="4" hidden="1" customWidth="1"/>
    <col min="6157" max="6157" width="14.7109375" style="4" customWidth="1"/>
    <col min="6158" max="6158" width="1.7109375" style="4" customWidth="1"/>
    <col min="6159" max="6159" width="1.42578125" style="4" customWidth="1"/>
    <col min="6160" max="6160" width="2" style="4" customWidth="1"/>
    <col min="6161" max="6161" width="14.7109375" style="4" customWidth="1"/>
    <col min="6162" max="6162" width="2" style="4" customWidth="1"/>
    <col min="6163" max="6163" width="1.42578125" style="4" customWidth="1"/>
    <col min="6164" max="6164" width="2" style="4" customWidth="1"/>
    <col min="6165" max="6165" width="14.7109375" style="4" customWidth="1"/>
    <col min="6166" max="6166" width="2" style="4" customWidth="1"/>
    <col min="6167" max="6167" width="1.42578125" style="4" customWidth="1"/>
    <col min="6168" max="6168" width="2" style="4" customWidth="1"/>
    <col min="6169" max="6169" width="14.7109375" style="4" customWidth="1"/>
    <col min="6170" max="6170" width="2" style="4" customWidth="1"/>
    <col min="6171" max="6171" width="1.42578125" style="4" customWidth="1"/>
    <col min="6172" max="6172" width="2" style="4" customWidth="1"/>
    <col min="6173" max="6173" width="14.7109375" style="4" customWidth="1"/>
    <col min="6174" max="6174" width="2" style="4" customWidth="1"/>
    <col min="6175" max="6175" width="1.42578125" style="4" customWidth="1"/>
    <col min="6176" max="6176" width="2" style="4" customWidth="1"/>
    <col min="6177" max="6177" width="14.7109375" style="4" customWidth="1"/>
    <col min="6178" max="6178" width="2" style="4" customWidth="1"/>
    <col min="6179" max="6179" width="1.42578125" style="4" customWidth="1"/>
    <col min="6180" max="6180" width="2" style="4" customWidth="1"/>
    <col min="6181" max="6181" width="15.140625" style="4" customWidth="1"/>
    <col min="6182" max="6182" width="2" style="4" customWidth="1"/>
    <col min="6183" max="6183" width="5.7109375" style="4" customWidth="1"/>
    <col min="6184" max="6400" width="11.42578125" style="4"/>
    <col min="6401" max="6401" width="5.7109375" style="4" customWidth="1"/>
    <col min="6402" max="6402" width="2" style="4" customWidth="1"/>
    <col min="6403" max="6403" width="8.42578125" style="4" customWidth="1"/>
    <col min="6404" max="6404" width="7.85546875" style="4" customWidth="1"/>
    <col min="6405" max="6405" width="2" style="4" customWidth="1"/>
    <col min="6406" max="6406" width="1.42578125" style="4" customWidth="1"/>
    <col min="6407" max="6407" width="1.7109375" style="4" customWidth="1"/>
    <col min="6408" max="6408" width="14.7109375" style="4" customWidth="1"/>
    <col min="6409" max="6409" width="1.42578125" style="4" customWidth="1"/>
    <col min="6410" max="6410" width="1.28515625" style="4" customWidth="1"/>
    <col min="6411" max="6411" width="1.85546875" style="4" customWidth="1"/>
    <col min="6412" max="6412" width="0" style="4" hidden="1" customWidth="1"/>
    <col min="6413" max="6413" width="14.7109375" style="4" customWidth="1"/>
    <col min="6414" max="6414" width="1.7109375" style="4" customWidth="1"/>
    <col min="6415" max="6415" width="1.42578125" style="4" customWidth="1"/>
    <col min="6416" max="6416" width="2" style="4" customWidth="1"/>
    <col min="6417" max="6417" width="14.7109375" style="4" customWidth="1"/>
    <col min="6418" max="6418" width="2" style="4" customWidth="1"/>
    <col min="6419" max="6419" width="1.42578125" style="4" customWidth="1"/>
    <col min="6420" max="6420" width="2" style="4" customWidth="1"/>
    <col min="6421" max="6421" width="14.7109375" style="4" customWidth="1"/>
    <col min="6422" max="6422" width="2" style="4" customWidth="1"/>
    <col min="6423" max="6423" width="1.42578125" style="4" customWidth="1"/>
    <col min="6424" max="6424" width="2" style="4" customWidth="1"/>
    <col min="6425" max="6425" width="14.7109375" style="4" customWidth="1"/>
    <col min="6426" max="6426" width="2" style="4" customWidth="1"/>
    <col min="6427" max="6427" width="1.42578125" style="4" customWidth="1"/>
    <col min="6428" max="6428" width="2" style="4" customWidth="1"/>
    <col min="6429" max="6429" width="14.7109375" style="4" customWidth="1"/>
    <col min="6430" max="6430" width="2" style="4" customWidth="1"/>
    <col min="6431" max="6431" width="1.42578125" style="4" customWidth="1"/>
    <col min="6432" max="6432" width="2" style="4" customWidth="1"/>
    <col min="6433" max="6433" width="14.7109375" style="4" customWidth="1"/>
    <col min="6434" max="6434" width="2" style="4" customWidth="1"/>
    <col min="6435" max="6435" width="1.42578125" style="4" customWidth="1"/>
    <col min="6436" max="6436" width="2" style="4" customWidth="1"/>
    <col min="6437" max="6437" width="15.140625" style="4" customWidth="1"/>
    <col min="6438" max="6438" width="2" style="4" customWidth="1"/>
    <col min="6439" max="6439" width="5.7109375" style="4" customWidth="1"/>
    <col min="6440" max="6656" width="11.42578125" style="4"/>
    <col min="6657" max="6657" width="5.7109375" style="4" customWidth="1"/>
    <col min="6658" max="6658" width="2" style="4" customWidth="1"/>
    <col min="6659" max="6659" width="8.42578125" style="4" customWidth="1"/>
    <col min="6660" max="6660" width="7.85546875" style="4" customWidth="1"/>
    <col min="6661" max="6661" width="2" style="4" customWidth="1"/>
    <col min="6662" max="6662" width="1.42578125" style="4" customWidth="1"/>
    <col min="6663" max="6663" width="1.7109375" style="4" customWidth="1"/>
    <col min="6664" max="6664" width="14.7109375" style="4" customWidth="1"/>
    <col min="6665" max="6665" width="1.42578125" style="4" customWidth="1"/>
    <col min="6666" max="6666" width="1.28515625" style="4" customWidth="1"/>
    <col min="6667" max="6667" width="1.85546875" style="4" customWidth="1"/>
    <col min="6668" max="6668" width="0" style="4" hidden="1" customWidth="1"/>
    <col min="6669" max="6669" width="14.7109375" style="4" customWidth="1"/>
    <col min="6670" max="6670" width="1.7109375" style="4" customWidth="1"/>
    <col min="6671" max="6671" width="1.42578125" style="4" customWidth="1"/>
    <col min="6672" max="6672" width="2" style="4" customWidth="1"/>
    <col min="6673" max="6673" width="14.7109375" style="4" customWidth="1"/>
    <col min="6674" max="6674" width="2" style="4" customWidth="1"/>
    <col min="6675" max="6675" width="1.42578125" style="4" customWidth="1"/>
    <col min="6676" max="6676" width="2" style="4" customWidth="1"/>
    <col min="6677" max="6677" width="14.7109375" style="4" customWidth="1"/>
    <col min="6678" max="6678" width="2" style="4" customWidth="1"/>
    <col min="6679" max="6679" width="1.42578125" style="4" customWidth="1"/>
    <col min="6680" max="6680" width="2" style="4" customWidth="1"/>
    <col min="6681" max="6681" width="14.7109375" style="4" customWidth="1"/>
    <col min="6682" max="6682" width="2" style="4" customWidth="1"/>
    <col min="6683" max="6683" width="1.42578125" style="4" customWidth="1"/>
    <col min="6684" max="6684" width="2" style="4" customWidth="1"/>
    <col min="6685" max="6685" width="14.7109375" style="4" customWidth="1"/>
    <col min="6686" max="6686" width="2" style="4" customWidth="1"/>
    <col min="6687" max="6687" width="1.42578125" style="4" customWidth="1"/>
    <col min="6688" max="6688" width="2" style="4" customWidth="1"/>
    <col min="6689" max="6689" width="14.7109375" style="4" customWidth="1"/>
    <col min="6690" max="6690" width="2" style="4" customWidth="1"/>
    <col min="6691" max="6691" width="1.42578125" style="4" customWidth="1"/>
    <col min="6692" max="6692" width="2" style="4" customWidth="1"/>
    <col min="6693" max="6693" width="15.140625" style="4" customWidth="1"/>
    <col min="6694" max="6694" width="2" style="4" customWidth="1"/>
    <col min="6695" max="6695" width="5.7109375" style="4" customWidth="1"/>
    <col min="6696" max="6912" width="11.42578125" style="4"/>
    <col min="6913" max="6913" width="5.7109375" style="4" customWidth="1"/>
    <col min="6914" max="6914" width="2" style="4" customWidth="1"/>
    <col min="6915" max="6915" width="8.42578125" style="4" customWidth="1"/>
    <col min="6916" max="6916" width="7.85546875" style="4" customWidth="1"/>
    <col min="6917" max="6917" width="2" style="4" customWidth="1"/>
    <col min="6918" max="6918" width="1.42578125" style="4" customWidth="1"/>
    <col min="6919" max="6919" width="1.7109375" style="4" customWidth="1"/>
    <col min="6920" max="6920" width="14.7109375" style="4" customWidth="1"/>
    <col min="6921" max="6921" width="1.42578125" style="4" customWidth="1"/>
    <col min="6922" max="6922" width="1.28515625" style="4" customWidth="1"/>
    <col min="6923" max="6923" width="1.85546875" style="4" customWidth="1"/>
    <col min="6924" max="6924" width="0" style="4" hidden="1" customWidth="1"/>
    <col min="6925" max="6925" width="14.7109375" style="4" customWidth="1"/>
    <col min="6926" max="6926" width="1.7109375" style="4" customWidth="1"/>
    <col min="6927" max="6927" width="1.42578125" style="4" customWidth="1"/>
    <col min="6928" max="6928" width="2" style="4" customWidth="1"/>
    <col min="6929" max="6929" width="14.7109375" style="4" customWidth="1"/>
    <col min="6930" max="6930" width="2" style="4" customWidth="1"/>
    <col min="6931" max="6931" width="1.42578125" style="4" customWidth="1"/>
    <col min="6932" max="6932" width="2" style="4" customWidth="1"/>
    <col min="6933" max="6933" width="14.7109375" style="4" customWidth="1"/>
    <col min="6934" max="6934" width="2" style="4" customWidth="1"/>
    <col min="6935" max="6935" width="1.42578125" style="4" customWidth="1"/>
    <col min="6936" max="6936" width="2" style="4" customWidth="1"/>
    <col min="6937" max="6937" width="14.7109375" style="4" customWidth="1"/>
    <col min="6938" max="6938" width="2" style="4" customWidth="1"/>
    <col min="6939" max="6939" width="1.42578125" style="4" customWidth="1"/>
    <col min="6940" max="6940" width="2" style="4" customWidth="1"/>
    <col min="6941" max="6941" width="14.7109375" style="4" customWidth="1"/>
    <col min="6942" max="6942" width="2" style="4" customWidth="1"/>
    <col min="6943" max="6943" width="1.42578125" style="4" customWidth="1"/>
    <col min="6944" max="6944" width="2" style="4" customWidth="1"/>
    <col min="6945" max="6945" width="14.7109375" style="4" customWidth="1"/>
    <col min="6946" max="6946" width="2" style="4" customWidth="1"/>
    <col min="6947" max="6947" width="1.42578125" style="4" customWidth="1"/>
    <col min="6948" max="6948" width="2" style="4" customWidth="1"/>
    <col min="6949" max="6949" width="15.140625" style="4" customWidth="1"/>
    <col min="6950" max="6950" width="2" style="4" customWidth="1"/>
    <col min="6951" max="6951" width="5.7109375" style="4" customWidth="1"/>
    <col min="6952" max="7168" width="11.42578125" style="4"/>
    <col min="7169" max="7169" width="5.7109375" style="4" customWidth="1"/>
    <col min="7170" max="7170" width="2" style="4" customWidth="1"/>
    <col min="7171" max="7171" width="8.42578125" style="4" customWidth="1"/>
    <col min="7172" max="7172" width="7.85546875" style="4" customWidth="1"/>
    <col min="7173" max="7173" width="2" style="4" customWidth="1"/>
    <col min="7174" max="7174" width="1.42578125" style="4" customWidth="1"/>
    <col min="7175" max="7175" width="1.7109375" style="4" customWidth="1"/>
    <col min="7176" max="7176" width="14.7109375" style="4" customWidth="1"/>
    <col min="7177" max="7177" width="1.42578125" style="4" customWidth="1"/>
    <col min="7178" max="7178" width="1.28515625" style="4" customWidth="1"/>
    <col min="7179" max="7179" width="1.85546875" style="4" customWidth="1"/>
    <col min="7180" max="7180" width="0" style="4" hidden="1" customWidth="1"/>
    <col min="7181" max="7181" width="14.7109375" style="4" customWidth="1"/>
    <col min="7182" max="7182" width="1.7109375" style="4" customWidth="1"/>
    <col min="7183" max="7183" width="1.42578125" style="4" customWidth="1"/>
    <col min="7184" max="7184" width="2" style="4" customWidth="1"/>
    <col min="7185" max="7185" width="14.7109375" style="4" customWidth="1"/>
    <col min="7186" max="7186" width="2" style="4" customWidth="1"/>
    <col min="7187" max="7187" width="1.42578125" style="4" customWidth="1"/>
    <col min="7188" max="7188" width="2" style="4" customWidth="1"/>
    <col min="7189" max="7189" width="14.7109375" style="4" customWidth="1"/>
    <col min="7190" max="7190" width="2" style="4" customWidth="1"/>
    <col min="7191" max="7191" width="1.42578125" style="4" customWidth="1"/>
    <col min="7192" max="7192" width="2" style="4" customWidth="1"/>
    <col min="7193" max="7193" width="14.7109375" style="4" customWidth="1"/>
    <col min="7194" max="7194" width="2" style="4" customWidth="1"/>
    <col min="7195" max="7195" width="1.42578125" style="4" customWidth="1"/>
    <col min="7196" max="7196" width="2" style="4" customWidth="1"/>
    <col min="7197" max="7197" width="14.7109375" style="4" customWidth="1"/>
    <col min="7198" max="7198" width="2" style="4" customWidth="1"/>
    <col min="7199" max="7199" width="1.42578125" style="4" customWidth="1"/>
    <col min="7200" max="7200" width="2" style="4" customWidth="1"/>
    <col min="7201" max="7201" width="14.7109375" style="4" customWidth="1"/>
    <col min="7202" max="7202" width="2" style="4" customWidth="1"/>
    <col min="7203" max="7203" width="1.42578125" style="4" customWidth="1"/>
    <col min="7204" max="7204" width="2" style="4" customWidth="1"/>
    <col min="7205" max="7205" width="15.140625" style="4" customWidth="1"/>
    <col min="7206" max="7206" width="2" style="4" customWidth="1"/>
    <col min="7207" max="7207" width="5.7109375" style="4" customWidth="1"/>
    <col min="7208" max="7424" width="11.42578125" style="4"/>
    <col min="7425" max="7425" width="5.7109375" style="4" customWidth="1"/>
    <col min="7426" max="7426" width="2" style="4" customWidth="1"/>
    <col min="7427" max="7427" width="8.42578125" style="4" customWidth="1"/>
    <col min="7428" max="7428" width="7.85546875" style="4" customWidth="1"/>
    <col min="7429" max="7429" width="2" style="4" customWidth="1"/>
    <col min="7430" max="7430" width="1.42578125" style="4" customWidth="1"/>
    <col min="7431" max="7431" width="1.7109375" style="4" customWidth="1"/>
    <col min="7432" max="7432" width="14.7109375" style="4" customWidth="1"/>
    <col min="7433" max="7433" width="1.42578125" style="4" customWidth="1"/>
    <col min="7434" max="7434" width="1.28515625" style="4" customWidth="1"/>
    <col min="7435" max="7435" width="1.85546875" style="4" customWidth="1"/>
    <col min="7436" max="7436" width="0" style="4" hidden="1" customWidth="1"/>
    <col min="7437" max="7437" width="14.7109375" style="4" customWidth="1"/>
    <col min="7438" max="7438" width="1.7109375" style="4" customWidth="1"/>
    <col min="7439" max="7439" width="1.42578125" style="4" customWidth="1"/>
    <col min="7440" max="7440" width="2" style="4" customWidth="1"/>
    <col min="7441" max="7441" width="14.7109375" style="4" customWidth="1"/>
    <col min="7442" max="7442" width="2" style="4" customWidth="1"/>
    <col min="7443" max="7443" width="1.42578125" style="4" customWidth="1"/>
    <col min="7444" max="7444" width="2" style="4" customWidth="1"/>
    <col min="7445" max="7445" width="14.7109375" style="4" customWidth="1"/>
    <col min="7446" max="7446" width="2" style="4" customWidth="1"/>
    <col min="7447" max="7447" width="1.42578125" style="4" customWidth="1"/>
    <col min="7448" max="7448" width="2" style="4" customWidth="1"/>
    <col min="7449" max="7449" width="14.7109375" style="4" customWidth="1"/>
    <col min="7450" max="7450" width="2" style="4" customWidth="1"/>
    <col min="7451" max="7451" width="1.42578125" style="4" customWidth="1"/>
    <col min="7452" max="7452" width="2" style="4" customWidth="1"/>
    <col min="7453" max="7453" width="14.7109375" style="4" customWidth="1"/>
    <col min="7454" max="7454" width="2" style="4" customWidth="1"/>
    <col min="7455" max="7455" width="1.42578125" style="4" customWidth="1"/>
    <col min="7456" max="7456" width="2" style="4" customWidth="1"/>
    <col min="7457" max="7457" width="14.7109375" style="4" customWidth="1"/>
    <col min="7458" max="7458" width="2" style="4" customWidth="1"/>
    <col min="7459" max="7459" width="1.42578125" style="4" customWidth="1"/>
    <col min="7460" max="7460" width="2" style="4" customWidth="1"/>
    <col min="7461" max="7461" width="15.140625" style="4" customWidth="1"/>
    <col min="7462" max="7462" width="2" style="4" customWidth="1"/>
    <col min="7463" max="7463" width="5.7109375" style="4" customWidth="1"/>
    <col min="7464" max="7680" width="11.42578125" style="4"/>
    <col min="7681" max="7681" width="5.7109375" style="4" customWidth="1"/>
    <col min="7682" max="7682" width="2" style="4" customWidth="1"/>
    <col min="7683" max="7683" width="8.42578125" style="4" customWidth="1"/>
    <col min="7684" max="7684" width="7.85546875" style="4" customWidth="1"/>
    <col min="7685" max="7685" width="2" style="4" customWidth="1"/>
    <col min="7686" max="7686" width="1.42578125" style="4" customWidth="1"/>
    <col min="7687" max="7687" width="1.7109375" style="4" customWidth="1"/>
    <col min="7688" max="7688" width="14.7109375" style="4" customWidth="1"/>
    <col min="7689" max="7689" width="1.42578125" style="4" customWidth="1"/>
    <col min="7690" max="7690" width="1.28515625" style="4" customWidth="1"/>
    <col min="7691" max="7691" width="1.85546875" style="4" customWidth="1"/>
    <col min="7692" max="7692" width="0" style="4" hidden="1" customWidth="1"/>
    <col min="7693" max="7693" width="14.7109375" style="4" customWidth="1"/>
    <col min="7694" max="7694" width="1.7109375" style="4" customWidth="1"/>
    <col min="7695" max="7695" width="1.42578125" style="4" customWidth="1"/>
    <col min="7696" max="7696" width="2" style="4" customWidth="1"/>
    <col min="7697" max="7697" width="14.7109375" style="4" customWidth="1"/>
    <col min="7698" max="7698" width="2" style="4" customWidth="1"/>
    <col min="7699" max="7699" width="1.42578125" style="4" customWidth="1"/>
    <col min="7700" max="7700" width="2" style="4" customWidth="1"/>
    <col min="7701" max="7701" width="14.7109375" style="4" customWidth="1"/>
    <col min="7702" max="7702" width="2" style="4" customWidth="1"/>
    <col min="7703" max="7703" width="1.42578125" style="4" customWidth="1"/>
    <col min="7704" max="7704" width="2" style="4" customWidth="1"/>
    <col min="7705" max="7705" width="14.7109375" style="4" customWidth="1"/>
    <col min="7706" max="7706" width="2" style="4" customWidth="1"/>
    <col min="7707" max="7707" width="1.42578125" style="4" customWidth="1"/>
    <col min="7708" max="7708" width="2" style="4" customWidth="1"/>
    <col min="7709" max="7709" width="14.7109375" style="4" customWidth="1"/>
    <col min="7710" max="7710" width="2" style="4" customWidth="1"/>
    <col min="7711" max="7711" width="1.42578125" style="4" customWidth="1"/>
    <col min="7712" max="7712" width="2" style="4" customWidth="1"/>
    <col min="7713" max="7713" width="14.7109375" style="4" customWidth="1"/>
    <col min="7714" max="7714" width="2" style="4" customWidth="1"/>
    <col min="7715" max="7715" width="1.42578125" style="4" customWidth="1"/>
    <col min="7716" max="7716" width="2" style="4" customWidth="1"/>
    <col min="7717" max="7717" width="15.140625" style="4" customWidth="1"/>
    <col min="7718" max="7718" width="2" style="4" customWidth="1"/>
    <col min="7719" max="7719" width="5.7109375" style="4" customWidth="1"/>
    <col min="7720" max="7936" width="11.42578125" style="4"/>
    <col min="7937" max="7937" width="5.7109375" style="4" customWidth="1"/>
    <col min="7938" max="7938" width="2" style="4" customWidth="1"/>
    <col min="7939" max="7939" width="8.42578125" style="4" customWidth="1"/>
    <col min="7940" max="7940" width="7.85546875" style="4" customWidth="1"/>
    <col min="7941" max="7941" width="2" style="4" customWidth="1"/>
    <col min="7942" max="7942" width="1.42578125" style="4" customWidth="1"/>
    <col min="7943" max="7943" width="1.7109375" style="4" customWidth="1"/>
    <col min="7944" max="7944" width="14.7109375" style="4" customWidth="1"/>
    <col min="7945" max="7945" width="1.42578125" style="4" customWidth="1"/>
    <col min="7946" max="7946" width="1.28515625" style="4" customWidth="1"/>
    <col min="7947" max="7947" width="1.85546875" style="4" customWidth="1"/>
    <col min="7948" max="7948" width="0" style="4" hidden="1" customWidth="1"/>
    <col min="7949" max="7949" width="14.7109375" style="4" customWidth="1"/>
    <col min="7950" max="7950" width="1.7109375" style="4" customWidth="1"/>
    <col min="7951" max="7951" width="1.42578125" style="4" customWidth="1"/>
    <col min="7952" max="7952" width="2" style="4" customWidth="1"/>
    <col min="7953" max="7953" width="14.7109375" style="4" customWidth="1"/>
    <col min="7954" max="7954" width="2" style="4" customWidth="1"/>
    <col min="7955" max="7955" width="1.42578125" style="4" customWidth="1"/>
    <col min="7956" max="7956" width="2" style="4" customWidth="1"/>
    <col min="7957" max="7957" width="14.7109375" style="4" customWidth="1"/>
    <col min="7958" max="7958" width="2" style="4" customWidth="1"/>
    <col min="7959" max="7959" width="1.42578125" style="4" customWidth="1"/>
    <col min="7960" max="7960" width="2" style="4" customWidth="1"/>
    <col min="7961" max="7961" width="14.7109375" style="4" customWidth="1"/>
    <col min="7962" max="7962" width="2" style="4" customWidth="1"/>
    <col min="7963" max="7963" width="1.42578125" style="4" customWidth="1"/>
    <col min="7964" max="7964" width="2" style="4" customWidth="1"/>
    <col min="7965" max="7965" width="14.7109375" style="4" customWidth="1"/>
    <col min="7966" max="7966" width="2" style="4" customWidth="1"/>
    <col min="7967" max="7967" width="1.42578125" style="4" customWidth="1"/>
    <col min="7968" max="7968" width="2" style="4" customWidth="1"/>
    <col min="7969" max="7969" width="14.7109375" style="4" customWidth="1"/>
    <col min="7970" max="7970" width="2" style="4" customWidth="1"/>
    <col min="7971" max="7971" width="1.42578125" style="4" customWidth="1"/>
    <col min="7972" max="7972" width="2" style="4" customWidth="1"/>
    <col min="7973" max="7973" width="15.140625" style="4" customWidth="1"/>
    <col min="7974" max="7974" width="2" style="4" customWidth="1"/>
    <col min="7975" max="7975" width="5.7109375" style="4" customWidth="1"/>
    <col min="7976" max="8192" width="11.42578125" style="4"/>
    <col min="8193" max="8193" width="5.7109375" style="4" customWidth="1"/>
    <col min="8194" max="8194" width="2" style="4" customWidth="1"/>
    <col min="8195" max="8195" width="8.42578125" style="4" customWidth="1"/>
    <col min="8196" max="8196" width="7.85546875" style="4" customWidth="1"/>
    <col min="8197" max="8197" width="2" style="4" customWidth="1"/>
    <col min="8198" max="8198" width="1.42578125" style="4" customWidth="1"/>
    <col min="8199" max="8199" width="1.7109375" style="4" customWidth="1"/>
    <col min="8200" max="8200" width="14.7109375" style="4" customWidth="1"/>
    <col min="8201" max="8201" width="1.42578125" style="4" customWidth="1"/>
    <col min="8202" max="8202" width="1.28515625" style="4" customWidth="1"/>
    <col min="8203" max="8203" width="1.85546875" style="4" customWidth="1"/>
    <col min="8204" max="8204" width="0" style="4" hidden="1" customWidth="1"/>
    <col min="8205" max="8205" width="14.7109375" style="4" customWidth="1"/>
    <col min="8206" max="8206" width="1.7109375" style="4" customWidth="1"/>
    <col min="8207" max="8207" width="1.42578125" style="4" customWidth="1"/>
    <col min="8208" max="8208" width="2" style="4" customWidth="1"/>
    <col min="8209" max="8209" width="14.7109375" style="4" customWidth="1"/>
    <col min="8210" max="8210" width="2" style="4" customWidth="1"/>
    <col min="8211" max="8211" width="1.42578125" style="4" customWidth="1"/>
    <col min="8212" max="8212" width="2" style="4" customWidth="1"/>
    <col min="8213" max="8213" width="14.7109375" style="4" customWidth="1"/>
    <col min="8214" max="8214" width="2" style="4" customWidth="1"/>
    <col min="8215" max="8215" width="1.42578125" style="4" customWidth="1"/>
    <col min="8216" max="8216" width="2" style="4" customWidth="1"/>
    <col min="8217" max="8217" width="14.7109375" style="4" customWidth="1"/>
    <col min="8218" max="8218" width="2" style="4" customWidth="1"/>
    <col min="8219" max="8219" width="1.42578125" style="4" customWidth="1"/>
    <col min="8220" max="8220" width="2" style="4" customWidth="1"/>
    <col min="8221" max="8221" width="14.7109375" style="4" customWidth="1"/>
    <col min="8222" max="8222" width="2" style="4" customWidth="1"/>
    <col min="8223" max="8223" width="1.42578125" style="4" customWidth="1"/>
    <col min="8224" max="8224" width="2" style="4" customWidth="1"/>
    <col min="8225" max="8225" width="14.7109375" style="4" customWidth="1"/>
    <col min="8226" max="8226" width="2" style="4" customWidth="1"/>
    <col min="8227" max="8227" width="1.42578125" style="4" customWidth="1"/>
    <col min="8228" max="8228" width="2" style="4" customWidth="1"/>
    <col min="8229" max="8229" width="15.140625" style="4" customWidth="1"/>
    <col min="8230" max="8230" width="2" style="4" customWidth="1"/>
    <col min="8231" max="8231" width="5.7109375" style="4" customWidth="1"/>
    <col min="8232" max="8448" width="11.42578125" style="4"/>
    <col min="8449" max="8449" width="5.7109375" style="4" customWidth="1"/>
    <col min="8450" max="8450" width="2" style="4" customWidth="1"/>
    <col min="8451" max="8451" width="8.42578125" style="4" customWidth="1"/>
    <col min="8452" max="8452" width="7.85546875" style="4" customWidth="1"/>
    <col min="8453" max="8453" width="2" style="4" customWidth="1"/>
    <col min="8454" max="8454" width="1.42578125" style="4" customWidth="1"/>
    <col min="8455" max="8455" width="1.7109375" style="4" customWidth="1"/>
    <col min="8456" max="8456" width="14.7109375" style="4" customWidth="1"/>
    <col min="8457" max="8457" width="1.42578125" style="4" customWidth="1"/>
    <col min="8458" max="8458" width="1.28515625" style="4" customWidth="1"/>
    <col min="8459" max="8459" width="1.85546875" style="4" customWidth="1"/>
    <col min="8460" max="8460" width="0" style="4" hidden="1" customWidth="1"/>
    <col min="8461" max="8461" width="14.7109375" style="4" customWidth="1"/>
    <col min="8462" max="8462" width="1.7109375" style="4" customWidth="1"/>
    <col min="8463" max="8463" width="1.42578125" style="4" customWidth="1"/>
    <col min="8464" max="8464" width="2" style="4" customWidth="1"/>
    <col min="8465" max="8465" width="14.7109375" style="4" customWidth="1"/>
    <col min="8466" max="8466" width="2" style="4" customWidth="1"/>
    <col min="8467" max="8467" width="1.42578125" style="4" customWidth="1"/>
    <col min="8468" max="8468" width="2" style="4" customWidth="1"/>
    <col min="8469" max="8469" width="14.7109375" style="4" customWidth="1"/>
    <col min="8470" max="8470" width="2" style="4" customWidth="1"/>
    <col min="8471" max="8471" width="1.42578125" style="4" customWidth="1"/>
    <col min="8472" max="8472" width="2" style="4" customWidth="1"/>
    <col min="8473" max="8473" width="14.7109375" style="4" customWidth="1"/>
    <col min="8474" max="8474" width="2" style="4" customWidth="1"/>
    <col min="8475" max="8475" width="1.42578125" style="4" customWidth="1"/>
    <col min="8476" max="8476" width="2" style="4" customWidth="1"/>
    <col min="8477" max="8477" width="14.7109375" style="4" customWidth="1"/>
    <col min="8478" max="8478" width="2" style="4" customWidth="1"/>
    <col min="8479" max="8479" width="1.42578125" style="4" customWidth="1"/>
    <col min="8480" max="8480" width="2" style="4" customWidth="1"/>
    <col min="8481" max="8481" width="14.7109375" style="4" customWidth="1"/>
    <col min="8482" max="8482" width="2" style="4" customWidth="1"/>
    <col min="8483" max="8483" width="1.42578125" style="4" customWidth="1"/>
    <col min="8484" max="8484" width="2" style="4" customWidth="1"/>
    <col min="8485" max="8485" width="15.140625" style="4" customWidth="1"/>
    <col min="8486" max="8486" width="2" style="4" customWidth="1"/>
    <col min="8487" max="8487" width="5.7109375" style="4" customWidth="1"/>
    <col min="8488" max="8704" width="11.42578125" style="4"/>
    <col min="8705" max="8705" width="5.7109375" style="4" customWidth="1"/>
    <col min="8706" max="8706" width="2" style="4" customWidth="1"/>
    <col min="8707" max="8707" width="8.42578125" style="4" customWidth="1"/>
    <col min="8708" max="8708" width="7.85546875" style="4" customWidth="1"/>
    <col min="8709" max="8709" width="2" style="4" customWidth="1"/>
    <col min="8710" max="8710" width="1.42578125" style="4" customWidth="1"/>
    <col min="8711" max="8711" width="1.7109375" style="4" customWidth="1"/>
    <col min="8712" max="8712" width="14.7109375" style="4" customWidth="1"/>
    <col min="8713" max="8713" width="1.42578125" style="4" customWidth="1"/>
    <col min="8714" max="8714" width="1.28515625" style="4" customWidth="1"/>
    <col min="8715" max="8715" width="1.85546875" style="4" customWidth="1"/>
    <col min="8716" max="8716" width="0" style="4" hidden="1" customWidth="1"/>
    <col min="8717" max="8717" width="14.7109375" style="4" customWidth="1"/>
    <col min="8718" max="8718" width="1.7109375" style="4" customWidth="1"/>
    <col min="8719" max="8719" width="1.42578125" style="4" customWidth="1"/>
    <col min="8720" max="8720" width="2" style="4" customWidth="1"/>
    <col min="8721" max="8721" width="14.7109375" style="4" customWidth="1"/>
    <col min="8722" max="8722" width="2" style="4" customWidth="1"/>
    <col min="8723" max="8723" width="1.42578125" style="4" customWidth="1"/>
    <col min="8724" max="8724" width="2" style="4" customWidth="1"/>
    <col min="8725" max="8725" width="14.7109375" style="4" customWidth="1"/>
    <col min="8726" max="8726" width="2" style="4" customWidth="1"/>
    <col min="8727" max="8727" width="1.42578125" style="4" customWidth="1"/>
    <col min="8728" max="8728" width="2" style="4" customWidth="1"/>
    <col min="8729" max="8729" width="14.7109375" style="4" customWidth="1"/>
    <col min="8730" max="8730" width="2" style="4" customWidth="1"/>
    <col min="8731" max="8731" width="1.42578125" style="4" customWidth="1"/>
    <col min="8732" max="8732" width="2" style="4" customWidth="1"/>
    <col min="8733" max="8733" width="14.7109375" style="4" customWidth="1"/>
    <col min="8734" max="8734" width="2" style="4" customWidth="1"/>
    <col min="8735" max="8735" width="1.42578125" style="4" customWidth="1"/>
    <col min="8736" max="8736" width="2" style="4" customWidth="1"/>
    <col min="8737" max="8737" width="14.7109375" style="4" customWidth="1"/>
    <col min="8738" max="8738" width="2" style="4" customWidth="1"/>
    <col min="8739" max="8739" width="1.42578125" style="4" customWidth="1"/>
    <col min="8740" max="8740" width="2" style="4" customWidth="1"/>
    <col min="8741" max="8741" width="15.140625" style="4" customWidth="1"/>
    <col min="8742" max="8742" width="2" style="4" customWidth="1"/>
    <col min="8743" max="8743" width="5.7109375" style="4" customWidth="1"/>
    <col min="8744" max="8960" width="11.42578125" style="4"/>
    <col min="8961" max="8961" width="5.7109375" style="4" customWidth="1"/>
    <col min="8962" max="8962" width="2" style="4" customWidth="1"/>
    <col min="8963" max="8963" width="8.42578125" style="4" customWidth="1"/>
    <col min="8964" max="8964" width="7.85546875" style="4" customWidth="1"/>
    <col min="8965" max="8965" width="2" style="4" customWidth="1"/>
    <col min="8966" max="8966" width="1.42578125" style="4" customWidth="1"/>
    <col min="8967" max="8967" width="1.7109375" style="4" customWidth="1"/>
    <col min="8968" max="8968" width="14.7109375" style="4" customWidth="1"/>
    <col min="8969" max="8969" width="1.42578125" style="4" customWidth="1"/>
    <col min="8970" max="8970" width="1.28515625" style="4" customWidth="1"/>
    <col min="8971" max="8971" width="1.85546875" style="4" customWidth="1"/>
    <col min="8972" max="8972" width="0" style="4" hidden="1" customWidth="1"/>
    <col min="8973" max="8973" width="14.7109375" style="4" customWidth="1"/>
    <col min="8974" max="8974" width="1.7109375" style="4" customWidth="1"/>
    <col min="8975" max="8975" width="1.42578125" style="4" customWidth="1"/>
    <col min="8976" max="8976" width="2" style="4" customWidth="1"/>
    <col min="8977" max="8977" width="14.7109375" style="4" customWidth="1"/>
    <col min="8978" max="8978" width="2" style="4" customWidth="1"/>
    <col min="8979" max="8979" width="1.42578125" style="4" customWidth="1"/>
    <col min="8980" max="8980" width="2" style="4" customWidth="1"/>
    <col min="8981" max="8981" width="14.7109375" style="4" customWidth="1"/>
    <col min="8982" max="8982" width="2" style="4" customWidth="1"/>
    <col min="8983" max="8983" width="1.42578125" style="4" customWidth="1"/>
    <col min="8984" max="8984" width="2" style="4" customWidth="1"/>
    <col min="8985" max="8985" width="14.7109375" style="4" customWidth="1"/>
    <col min="8986" max="8986" width="2" style="4" customWidth="1"/>
    <col min="8987" max="8987" width="1.42578125" style="4" customWidth="1"/>
    <col min="8988" max="8988" width="2" style="4" customWidth="1"/>
    <col min="8989" max="8989" width="14.7109375" style="4" customWidth="1"/>
    <col min="8990" max="8990" width="2" style="4" customWidth="1"/>
    <col min="8991" max="8991" width="1.42578125" style="4" customWidth="1"/>
    <col min="8992" max="8992" width="2" style="4" customWidth="1"/>
    <col min="8993" max="8993" width="14.7109375" style="4" customWidth="1"/>
    <col min="8994" max="8994" width="2" style="4" customWidth="1"/>
    <col min="8995" max="8995" width="1.42578125" style="4" customWidth="1"/>
    <col min="8996" max="8996" width="2" style="4" customWidth="1"/>
    <col min="8997" max="8997" width="15.140625" style="4" customWidth="1"/>
    <col min="8998" max="8998" width="2" style="4" customWidth="1"/>
    <col min="8999" max="8999" width="5.7109375" style="4" customWidth="1"/>
    <col min="9000" max="9216" width="11.42578125" style="4"/>
    <col min="9217" max="9217" width="5.7109375" style="4" customWidth="1"/>
    <col min="9218" max="9218" width="2" style="4" customWidth="1"/>
    <col min="9219" max="9219" width="8.42578125" style="4" customWidth="1"/>
    <col min="9220" max="9220" width="7.85546875" style="4" customWidth="1"/>
    <col min="9221" max="9221" width="2" style="4" customWidth="1"/>
    <col min="9222" max="9222" width="1.42578125" style="4" customWidth="1"/>
    <col min="9223" max="9223" width="1.7109375" style="4" customWidth="1"/>
    <col min="9224" max="9224" width="14.7109375" style="4" customWidth="1"/>
    <col min="9225" max="9225" width="1.42578125" style="4" customWidth="1"/>
    <col min="9226" max="9226" width="1.28515625" style="4" customWidth="1"/>
    <col min="9227" max="9227" width="1.85546875" style="4" customWidth="1"/>
    <col min="9228" max="9228" width="0" style="4" hidden="1" customWidth="1"/>
    <col min="9229" max="9229" width="14.7109375" style="4" customWidth="1"/>
    <col min="9230" max="9230" width="1.7109375" style="4" customWidth="1"/>
    <col min="9231" max="9231" width="1.42578125" style="4" customWidth="1"/>
    <col min="9232" max="9232" width="2" style="4" customWidth="1"/>
    <col min="9233" max="9233" width="14.7109375" style="4" customWidth="1"/>
    <col min="9234" max="9234" width="2" style="4" customWidth="1"/>
    <col min="9235" max="9235" width="1.42578125" style="4" customWidth="1"/>
    <col min="9236" max="9236" width="2" style="4" customWidth="1"/>
    <col min="9237" max="9237" width="14.7109375" style="4" customWidth="1"/>
    <col min="9238" max="9238" width="2" style="4" customWidth="1"/>
    <col min="9239" max="9239" width="1.42578125" style="4" customWidth="1"/>
    <col min="9240" max="9240" width="2" style="4" customWidth="1"/>
    <col min="9241" max="9241" width="14.7109375" style="4" customWidth="1"/>
    <col min="9242" max="9242" width="2" style="4" customWidth="1"/>
    <col min="9243" max="9243" width="1.42578125" style="4" customWidth="1"/>
    <col min="9244" max="9244" width="2" style="4" customWidth="1"/>
    <col min="9245" max="9245" width="14.7109375" style="4" customWidth="1"/>
    <col min="9246" max="9246" width="2" style="4" customWidth="1"/>
    <col min="9247" max="9247" width="1.42578125" style="4" customWidth="1"/>
    <col min="9248" max="9248" width="2" style="4" customWidth="1"/>
    <col min="9249" max="9249" width="14.7109375" style="4" customWidth="1"/>
    <col min="9250" max="9250" width="2" style="4" customWidth="1"/>
    <col min="9251" max="9251" width="1.42578125" style="4" customWidth="1"/>
    <col min="9252" max="9252" width="2" style="4" customWidth="1"/>
    <col min="9253" max="9253" width="15.140625" style="4" customWidth="1"/>
    <col min="9254" max="9254" width="2" style="4" customWidth="1"/>
    <col min="9255" max="9255" width="5.7109375" style="4" customWidth="1"/>
    <col min="9256" max="9472" width="11.42578125" style="4"/>
    <col min="9473" max="9473" width="5.7109375" style="4" customWidth="1"/>
    <col min="9474" max="9474" width="2" style="4" customWidth="1"/>
    <col min="9475" max="9475" width="8.42578125" style="4" customWidth="1"/>
    <col min="9476" max="9476" width="7.85546875" style="4" customWidth="1"/>
    <col min="9477" max="9477" width="2" style="4" customWidth="1"/>
    <col min="9478" max="9478" width="1.42578125" style="4" customWidth="1"/>
    <col min="9479" max="9479" width="1.7109375" style="4" customWidth="1"/>
    <col min="9480" max="9480" width="14.7109375" style="4" customWidth="1"/>
    <col min="9481" max="9481" width="1.42578125" style="4" customWidth="1"/>
    <col min="9482" max="9482" width="1.28515625" style="4" customWidth="1"/>
    <col min="9483" max="9483" width="1.85546875" style="4" customWidth="1"/>
    <col min="9484" max="9484" width="0" style="4" hidden="1" customWidth="1"/>
    <col min="9485" max="9485" width="14.7109375" style="4" customWidth="1"/>
    <col min="9486" max="9486" width="1.7109375" style="4" customWidth="1"/>
    <col min="9487" max="9487" width="1.42578125" style="4" customWidth="1"/>
    <col min="9488" max="9488" width="2" style="4" customWidth="1"/>
    <col min="9489" max="9489" width="14.7109375" style="4" customWidth="1"/>
    <col min="9490" max="9490" width="2" style="4" customWidth="1"/>
    <col min="9491" max="9491" width="1.42578125" style="4" customWidth="1"/>
    <col min="9492" max="9492" width="2" style="4" customWidth="1"/>
    <col min="9493" max="9493" width="14.7109375" style="4" customWidth="1"/>
    <col min="9494" max="9494" width="2" style="4" customWidth="1"/>
    <col min="9495" max="9495" width="1.42578125" style="4" customWidth="1"/>
    <col min="9496" max="9496" width="2" style="4" customWidth="1"/>
    <col min="9497" max="9497" width="14.7109375" style="4" customWidth="1"/>
    <col min="9498" max="9498" width="2" style="4" customWidth="1"/>
    <col min="9499" max="9499" width="1.42578125" style="4" customWidth="1"/>
    <col min="9500" max="9500" width="2" style="4" customWidth="1"/>
    <col min="9501" max="9501" width="14.7109375" style="4" customWidth="1"/>
    <col min="9502" max="9502" width="2" style="4" customWidth="1"/>
    <col min="9503" max="9503" width="1.42578125" style="4" customWidth="1"/>
    <col min="9504" max="9504" width="2" style="4" customWidth="1"/>
    <col min="9505" max="9505" width="14.7109375" style="4" customWidth="1"/>
    <col min="9506" max="9506" width="2" style="4" customWidth="1"/>
    <col min="9507" max="9507" width="1.42578125" style="4" customWidth="1"/>
    <col min="9508" max="9508" width="2" style="4" customWidth="1"/>
    <col min="9509" max="9509" width="15.140625" style="4" customWidth="1"/>
    <col min="9510" max="9510" width="2" style="4" customWidth="1"/>
    <col min="9511" max="9511" width="5.7109375" style="4" customWidth="1"/>
    <col min="9512" max="9728" width="11.42578125" style="4"/>
    <col min="9729" max="9729" width="5.7109375" style="4" customWidth="1"/>
    <col min="9730" max="9730" width="2" style="4" customWidth="1"/>
    <col min="9731" max="9731" width="8.42578125" style="4" customWidth="1"/>
    <col min="9732" max="9732" width="7.85546875" style="4" customWidth="1"/>
    <col min="9733" max="9733" width="2" style="4" customWidth="1"/>
    <col min="9734" max="9734" width="1.42578125" style="4" customWidth="1"/>
    <col min="9735" max="9735" width="1.7109375" style="4" customWidth="1"/>
    <col min="9736" max="9736" width="14.7109375" style="4" customWidth="1"/>
    <col min="9737" max="9737" width="1.42578125" style="4" customWidth="1"/>
    <col min="9738" max="9738" width="1.28515625" style="4" customWidth="1"/>
    <col min="9739" max="9739" width="1.85546875" style="4" customWidth="1"/>
    <col min="9740" max="9740" width="0" style="4" hidden="1" customWidth="1"/>
    <col min="9741" max="9741" width="14.7109375" style="4" customWidth="1"/>
    <col min="9742" max="9742" width="1.7109375" style="4" customWidth="1"/>
    <col min="9743" max="9743" width="1.42578125" style="4" customWidth="1"/>
    <col min="9744" max="9744" width="2" style="4" customWidth="1"/>
    <col min="9745" max="9745" width="14.7109375" style="4" customWidth="1"/>
    <col min="9746" max="9746" width="2" style="4" customWidth="1"/>
    <col min="9747" max="9747" width="1.42578125" style="4" customWidth="1"/>
    <col min="9748" max="9748" width="2" style="4" customWidth="1"/>
    <col min="9749" max="9749" width="14.7109375" style="4" customWidth="1"/>
    <col min="9750" max="9750" width="2" style="4" customWidth="1"/>
    <col min="9751" max="9751" width="1.42578125" style="4" customWidth="1"/>
    <col min="9752" max="9752" width="2" style="4" customWidth="1"/>
    <col min="9753" max="9753" width="14.7109375" style="4" customWidth="1"/>
    <col min="9754" max="9754" width="2" style="4" customWidth="1"/>
    <col min="9755" max="9755" width="1.42578125" style="4" customWidth="1"/>
    <col min="9756" max="9756" width="2" style="4" customWidth="1"/>
    <col min="9757" max="9757" width="14.7109375" style="4" customWidth="1"/>
    <col min="9758" max="9758" width="2" style="4" customWidth="1"/>
    <col min="9759" max="9759" width="1.42578125" style="4" customWidth="1"/>
    <col min="9760" max="9760" width="2" style="4" customWidth="1"/>
    <col min="9761" max="9761" width="14.7109375" style="4" customWidth="1"/>
    <col min="9762" max="9762" width="2" style="4" customWidth="1"/>
    <col min="9763" max="9763" width="1.42578125" style="4" customWidth="1"/>
    <col min="9764" max="9764" width="2" style="4" customWidth="1"/>
    <col min="9765" max="9765" width="15.140625" style="4" customWidth="1"/>
    <col min="9766" max="9766" width="2" style="4" customWidth="1"/>
    <col min="9767" max="9767" width="5.7109375" style="4" customWidth="1"/>
    <col min="9768" max="9984" width="11.42578125" style="4"/>
    <col min="9985" max="9985" width="5.7109375" style="4" customWidth="1"/>
    <col min="9986" max="9986" width="2" style="4" customWidth="1"/>
    <col min="9987" max="9987" width="8.42578125" style="4" customWidth="1"/>
    <col min="9988" max="9988" width="7.85546875" style="4" customWidth="1"/>
    <col min="9989" max="9989" width="2" style="4" customWidth="1"/>
    <col min="9990" max="9990" width="1.42578125" style="4" customWidth="1"/>
    <col min="9991" max="9991" width="1.7109375" style="4" customWidth="1"/>
    <col min="9992" max="9992" width="14.7109375" style="4" customWidth="1"/>
    <col min="9993" max="9993" width="1.42578125" style="4" customWidth="1"/>
    <col min="9994" max="9994" width="1.28515625" style="4" customWidth="1"/>
    <col min="9995" max="9995" width="1.85546875" style="4" customWidth="1"/>
    <col min="9996" max="9996" width="0" style="4" hidden="1" customWidth="1"/>
    <col min="9997" max="9997" width="14.7109375" style="4" customWidth="1"/>
    <col min="9998" max="9998" width="1.7109375" style="4" customWidth="1"/>
    <col min="9999" max="9999" width="1.42578125" style="4" customWidth="1"/>
    <col min="10000" max="10000" width="2" style="4" customWidth="1"/>
    <col min="10001" max="10001" width="14.7109375" style="4" customWidth="1"/>
    <col min="10002" max="10002" width="2" style="4" customWidth="1"/>
    <col min="10003" max="10003" width="1.42578125" style="4" customWidth="1"/>
    <col min="10004" max="10004" width="2" style="4" customWidth="1"/>
    <col min="10005" max="10005" width="14.7109375" style="4" customWidth="1"/>
    <col min="10006" max="10006" width="2" style="4" customWidth="1"/>
    <col min="10007" max="10007" width="1.42578125" style="4" customWidth="1"/>
    <col min="10008" max="10008" width="2" style="4" customWidth="1"/>
    <col min="10009" max="10009" width="14.7109375" style="4" customWidth="1"/>
    <col min="10010" max="10010" width="2" style="4" customWidth="1"/>
    <col min="10011" max="10011" width="1.42578125" style="4" customWidth="1"/>
    <col min="10012" max="10012" width="2" style="4" customWidth="1"/>
    <col min="10013" max="10013" width="14.7109375" style="4" customWidth="1"/>
    <col min="10014" max="10014" width="2" style="4" customWidth="1"/>
    <col min="10015" max="10015" width="1.42578125" style="4" customWidth="1"/>
    <col min="10016" max="10016" width="2" style="4" customWidth="1"/>
    <col min="10017" max="10017" width="14.7109375" style="4" customWidth="1"/>
    <col min="10018" max="10018" width="2" style="4" customWidth="1"/>
    <col min="10019" max="10019" width="1.42578125" style="4" customWidth="1"/>
    <col min="10020" max="10020" width="2" style="4" customWidth="1"/>
    <col min="10021" max="10021" width="15.140625" style="4" customWidth="1"/>
    <col min="10022" max="10022" width="2" style="4" customWidth="1"/>
    <col min="10023" max="10023" width="5.7109375" style="4" customWidth="1"/>
    <col min="10024" max="10240" width="11.42578125" style="4"/>
    <col min="10241" max="10241" width="5.7109375" style="4" customWidth="1"/>
    <col min="10242" max="10242" width="2" style="4" customWidth="1"/>
    <col min="10243" max="10243" width="8.42578125" style="4" customWidth="1"/>
    <col min="10244" max="10244" width="7.85546875" style="4" customWidth="1"/>
    <col min="10245" max="10245" width="2" style="4" customWidth="1"/>
    <col min="10246" max="10246" width="1.42578125" style="4" customWidth="1"/>
    <col min="10247" max="10247" width="1.7109375" style="4" customWidth="1"/>
    <col min="10248" max="10248" width="14.7109375" style="4" customWidth="1"/>
    <col min="10249" max="10249" width="1.42578125" style="4" customWidth="1"/>
    <col min="10250" max="10250" width="1.28515625" style="4" customWidth="1"/>
    <col min="10251" max="10251" width="1.85546875" style="4" customWidth="1"/>
    <col min="10252" max="10252" width="0" style="4" hidden="1" customWidth="1"/>
    <col min="10253" max="10253" width="14.7109375" style="4" customWidth="1"/>
    <col min="10254" max="10254" width="1.7109375" style="4" customWidth="1"/>
    <col min="10255" max="10255" width="1.42578125" style="4" customWidth="1"/>
    <col min="10256" max="10256" width="2" style="4" customWidth="1"/>
    <col min="10257" max="10257" width="14.7109375" style="4" customWidth="1"/>
    <col min="10258" max="10258" width="2" style="4" customWidth="1"/>
    <col min="10259" max="10259" width="1.42578125" style="4" customWidth="1"/>
    <col min="10260" max="10260" width="2" style="4" customWidth="1"/>
    <col min="10261" max="10261" width="14.7109375" style="4" customWidth="1"/>
    <col min="10262" max="10262" width="2" style="4" customWidth="1"/>
    <col min="10263" max="10263" width="1.42578125" style="4" customWidth="1"/>
    <col min="10264" max="10264" width="2" style="4" customWidth="1"/>
    <col min="10265" max="10265" width="14.7109375" style="4" customWidth="1"/>
    <col min="10266" max="10266" width="2" style="4" customWidth="1"/>
    <col min="10267" max="10267" width="1.42578125" style="4" customWidth="1"/>
    <col min="10268" max="10268" width="2" style="4" customWidth="1"/>
    <col min="10269" max="10269" width="14.7109375" style="4" customWidth="1"/>
    <col min="10270" max="10270" width="2" style="4" customWidth="1"/>
    <col min="10271" max="10271" width="1.42578125" style="4" customWidth="1"/>
    <col min="10272" max="10272" width="2" style="4" customWidth="1"/>
    <col min="10273" max="10273" width="14.7109375" style="4" customWidth="1"/>
    <col min="10274" max="10274" width="2" style="4" customWidth="1"/>
    <col min="10275" max="10275" width="1.42578125" style="4" customWidth="1"/>
    <col min="10276" max="10276" width="2" style="4" customWidth="1"/>
    <col min="10277" max="10277" width="15.140625" style="4" customWidth="1"/>
    <col min="10278" max="10278" width="2" style="4" customWidth="1"/>
    <col min="10279" max="10279" width="5.7109375" style="4" customWidth="1"/>
    <col min="10280" max="10496" width="11.42578125" style="4"/>
    <col min="10497" max="10497" width="5.7109375" style="4" customWidth="1"/>
    <col min="10498" max="10498" width="2" style="4" customWidth="1"/>
    <col min="10499" max="10499" width="8.42578125" style="4" customWidth="1"/>
    <col min="10500" max="10500" width="7.85546875" style="4" customWidth="1"/>
    <col min="10501" max="10501" width="2" style="4" customWidth="1"/>
    <col min="10502" max="10502" width="1.42578125" style="4" customWidth="1"/>
    <col min="10503" max="10503" width="1.7109375" style="4" customWidth="1"/>
    <col min="10504" max="10504" width="14.7109375" style="4" customWidth="1"/>
    <col min="10505" max="10505" width="1.42578125" style="4" customWidth="1"/>
    <col min="10506" max="10506" width="1.28515625" style="4" customWidth="1"/>
    <col min="10507" max="10507" width="1.85546875" style="4" customWidth="1"/>
    <col min="10508" max="10508" width="0" style="4" hidden="1" customWidth="1"/>
    <col min="10509" max="10509" width="14.7109375" style="4" customWidth="1"/>
    <col min="10510" max="10510" width="1.7109375" style="4" customWidth="1"/>
    <col min="10511" max="10511" width="1.42578125" style="4" customWidth="1"/>
    <col min="10512" max="10512" width="2" style="4" customWidth="1"/>
    <col min="10513" max="10513" width="14.7109375" style="4" customWidth="1"/>
    <col min="10514" max="10514" width="2" style="4" customWidth="1"/>
    <col min="10515" max="10515" width="1.42578125" style="4" customWidth="1"/>
    <col min="10516" max="10516" width="2" style="4" customWidth="1"/>
    <col min="10517" max="10517" width="14.7109375" style="4" customWidth="1"/>
    <col min="10518" max="10518" width="2" style="4" customWidth="1"/>
    <col min="10519" max="10519" width="1.42578125" style="4" customWidth="1"/>
    <col min="10520" max="10520" width="2" style="4" customWidth="1"/>
    <col min="10521" max="10521" width="14.7109375" style="4" customWidth="1"/>
    <col min="10522" max="10522" width="2" style="4" customWidth="1"/>
    <col min="10523" max="10523" width="1.42578125" style="4" customWidth="1"/>
    <col min="10524" max="10524" width="2" style="4" customWidth="1"/>
    <col min="10525" max="10525" width="14.7109375" style="4" customWidth="1"/>
    <col min="10526" max="10526" width="2" style="4" customWidth="1"/>
    <col min="10527" max="10527" width="1.42578125" style="4" customWidth="1"/>
    <col min="10528" max="10528" width="2" style="4" customWidth="1"/>
    <col min="10529" max="10529" width="14.7109375" style="4" customWidth="1"/>
    <col min="10530" max="10530" width="2" style="4" customWidth="1"/>
    <col min="10531" max="10531" width="1.42578125" style="4" customWidth="1"/>
    <col min="10532" max="10532" width="2" style="4" customWidth="1"/>
    <col min="10533" max="10533" width="15.140625" style="4" customWidth="1"/>
    <col min="10534" max="10534" width="2" style="4" customWidth="1"/>
    <col min="10535" max="10535" width="5.7109375" style="4" customWidth="1"/>
    <col min="10536" max="10752" width="11.42578125" style="4"/>
    <col min="10753" max="10753" width="5.7109375" style="4" customWidth="1"/>
    <col min="10754" max="10754" width="2" style="4" customWidth="1"/>
    <col min="10755" max="10755" width="8.42578125" style="4" customWidth="1"/>
    <col min="10756" max="10756" width="7.85546875" style="4" customWidth="1"/>
    <col min="10757" max="10757" width="2" style="4" customWidth="1"/>
    <col min="10758" max="10758" width="1.42578125" style="4" customWidth="1"/>
    <col min="10759" max="10759" width="1.7109375" style="4" customWidth="1"/>
    <col min="10760" max="10760" width="14.7109375" style="4" customWidth="1"/>
    <col min="10761" max="10761" width="1.42578125" style="4" customWidth="1"/>
    <col min="10762" max="10762" width="1.28515625" style="4" customWidth="1"/>
    <col min="10763" max="10763" width="1.85546875" style="4" customWidth="1"/>
    <col min="10764" max="10764" width="0" style="4" hidden="1" customWidth="1"/>
    <col min="10765" max="10765" width="14.7109375" style="4" customWidth="1"/>
    <col min="10766" max="10766" width="1.7109375" style="4" customWidth="1"/>
    <col min="10767" max="10767" width="1.42578125" style="4" customWidth="1"/>
    <col min="10768" max="10768" width="2" style="4" customWidth="1"/>
    <col min="10769" max="10769" width="14.7109375" style="4" customWidth="1"/>
    <col min="10770" max="10770" width="2" style="4" customWidth="1"/>
    <col min="10771" max="10771" width="1.42578125" style="4" customWidth="1"/>
    <col min="10772" max="10772" width="2" style="4" customWidth="1"/>
    <col min="10773" max="10773" width="14.7109375" style="4" customWidth="1"/>
    <col min="10774" max="10774" width="2" style="4" customWidth="1"/>
    <col min="10775" max="10775" width="1.42578125" style="4" customWidth="1"/>
    <col min="10776" max="10776" width="2" style="4" customWidth="1"/>
    <col min="10777" max="10777" width="14.7109375" style="4" customWidth="1"/>
    <col min="10778" max="10778" width="2" style="4" customWidth="1"/>
    <col min="10779" max="10779" width="1.42578125" style="4" customWidth="1"/>
    <col min="10780" max="10780" width="2" style="4" customWidth="1"/>
    <col min="10781" max="10781" width="14.7109375" style="4" customWidth="1"/>
    <col min="10782" max="10782" width="2" style="4" customWidth="1"/>
    <col min="10783" max="10783" width="1.42578125" style="4" customWidth="1"/>
    <col min="10784" max="10784" width="2" style="4" customWidth="1"/>
    <col min="10785" max="10785" width="14.7109375" style="4" customWidth="1"/>
    <col min="10786" max="10786" width="2" style="4" customWidth="1"/>
    <col min="10787" max="10787" width="1.42578125" style="4" customWidth="1"/>
    <col min="10788" max="10788" width="2" style="4" customWidth="1"/>
    <col min="10789" max="10789" width="15.140625" style="4" customWidth="1"/>
    <col min="10790" max="10790" width="2" style="4" customWidth="1"/>
    <col min="10791" max="10791" width="5.7109375" style="4" customWidth="1"/>
    <col min="10792" max="11008" width="11.42578125" style="4"/>
    <col min="11009" max="11009" width="5.7109375" style="4" customWidth="1"/>
    <col min="11010" max="11010" width="2" style="4" customWidth="1"/>
    <col min="11011" max="11011" width="8.42578125" style="4" customWidth="1"/>
    <col min="11012" max="11012" width="7.85546875" style="4" customWidth="1"/>
    <col min="11013" max="11013" width="2" style="4" customWidth="1"/>
    <col min="11014" max="11014" width="1.42578125" style="4" customWidth="1"/>
    <col min="11015" max="11015" width="1.7109375" style="4" customWidth="1"/>
    <col min="11016" max="11016" width="14.7109375" style="4" customWidth="1"/>
    <col min="11017" max="11017" width="1.42578125" style="4" customWidth="1"/>
    <col min="11018" max="11018" width="1.28515625" style="4" customWidth="1"/>
    <col min="11019" max="11019" width="1.85546875" style="4" customWidth="1"/>
    <col min="11020" max="11020" width="0" style="4" hidden="1" customWidth="1"/>
    <col min="11021" max="11021" width="14.7109375" style="4" customWidth="1"/>
    <col min="11022" max="11022" width="1.7109375" style="4" customWidth="1"/>
    <col min="11023" max="11023" width="1.42578125" style="4" customWidth="1"/>
    <col min="11024" max="11024" width="2" style="4" customWidth="1"/>
    <col min="11025" max="11025" width="14.7109375" style="4" customWidth="1"/>
    <col min="11026" max="11026" width="2" style="4" customWidth="1"/>
    <col min="11027" max="11027" width="1.42578125" style="4" customWidth="1"/>
    <col min="11028" max="11028" width="2" style="4" customWidth="1"/>
    <col min="11029" max="11029" width="14.7109375" style="4" customWidth="1"/>
    <col min="11030" max="11030" width="2" style="4" customWidth="1"/>
    <col min="11031" max="11031" width="1.42578125" style="4" customWidth="1"/>
    <col min="11032" max="11032" width="2" style="4" customWidth="1"/>
    <col min="11033" max="11033" width="14.7109375" style="4" customWidth="1"/>
    <col min="11034" max="11034" width="2" style="4" customWidth="1"/>
    <col min="11035" max="11035" width="1.42578125" style="4" customWidth="1"/>
    <col min="11036" max="11036" width="2" style="4" customWidth="1"/>
    <col min="11037" max="11037" width="14.7109375" style="4" customWidth="1"/>
    <col min="11038" max="11038" width="2" style="4" customWidth="1"/>
    <col min="11039" max="11039" width="1.42578125" style="4" customWidth="1"/>
    <col min="11040" max="11040" width="2" style="4" customWidth="1"/>
    <col min="11041" max="11041" width="14.7109375" style="4" customWidth="1"/>
    <col min="11042" max="11042" width="2" style="4" customWidth="1"/>
    <col min="11043" max="11043" width="1.42578125" style="4" customWidth="1"/>
    <col min="11044" max="11044" width="2" style="4" customWidth="1"/>
    <col min="11045" max="11045" width="15.140625" style="4" customWidth="1"/>
    <col min="11046" max="11046" width="2" style="4" customWidth="1"/>
    <col min="11047" max="11047" width="5.7109375" style="4" customWidth="1"/>
    <col min="11048" max="11264" width="11.42578125" style="4"/>
    <col min="11265" max="11265" width="5.7109375" style="4" customWidth="1"/>
    <col min="11266" max="11266" width="2" style="4" customWidth="1"/>
    <col min="11267" max="11267" width="8.42578125" style="4" customWidth="1"/>
    <col min="11268" max="11268" width="7.85546875" style="4" customWidth="1"/>
    <col min="11269" max="11269" width="2" style="4" customWidth="1"/>
    <col min="11270" max="11270" width="1.42578125" style="4" customWidth="1"/>
    <col min="11271" max="11271" width="1.7109375" style="4" customWidth="1"/>
    <col min="11272" max="11272" width="14.7109375" style="4" customWidth="1"/>
    <col min="11273" max="11273" width="1.42578125" style="4" customWidth="1"/>
    <col min="11274" max="11274" width="1.28515625" style="4" customWidth="1"/>
    <col min="11275" max="11275" width="1.85546875" style="4" customWidth="1"/>
    <col min="11276" max="11276" width="0" style="4" hidden="1" customWidth="1"/>
    <col min="11277" max="11277" width="14.7109375" style="4" customWidth="1"/>
    <col min="11278" max="11278" width="1.7109375" style="4" customWidth="1"/>
    <col min="11279" max="11279" width="1.42578125" style="4" customWidth="1"/>
    <col min="11280" max="11280" width="2" style="4" customWidth="1"/>
    <col min="11281" max="11281" width="14.7109375" style="4" customWidth="1"/>
    <col min="11282" max="11282" width="2" style="4" customWidth="1"/>
    <col min="11283" max="11283" width="1.42578125" style="4" customWidth="1"/>
    <col min="11284" max="11284" width="2" style="4" customWidth="1"/>
    <col min="11285" max="11285" width="14.7109375" style="4" customWidth="1"/>
    <col min="11286" max="11286" width="2" style="4" customWidth="1"/>
    <col min="11287" max="11287" width="1.42578125" style="4" customWidth="1"/>
    <col min="11288" max="11288" width="2" style="4" customWidth="1"/>
    <col min="11289" max="11289" width="14.7109375" style="4" customWidth="1"/>
    <col min="11290" max="11290" width="2" style="4" customWidth="1"/>
    <col min="11291" max="11291" width="1.42578125" style="4" customWidth="1"/>
    <col min="11292" max="11292" width="2" style="4" customWidth="1"/>
    <col min="11293" max="11293" width="14.7109375" style="4" customWidth="1"/>
    <col min="11294" max="11294" width="2" style="4" customWidth="1"/>
    <col min="11295" max="11295" width="1.42578125" style="4" customWidth="1"/>
    <col min="11296" max="11296" width="2" style="4" customWidth="1"/>
    <col min="11297" max="11297" width="14.7109375" style="4" customWidth="1"/>
    <col min="11298" max="11298" width="2" style="4" customWidth="1"/>
    <col min="11299" max="11299" width="1.42578125" style="4" customWidth="1"/>
    <col min="11300" max="11300" width="2" style="4" customWidth="1"/>
    <col min="11301" max="11301" width="15.140625" style="4" customWidth="1"/>
    <col min="11302" max="11302" width="2" style="4" customWidth="1"/>
    <col min="11303" max="11303" width="5.7109375" style="4" customWidth="1"/>
    <col min="11304" max="11520" width="11.42578125" style="4"/>
    <col min="11521" max="11521" width="5.7109375" style="4" customWidth="1"/>
    <col min="11522" max="11522" width="2" style="4" customWidth="1"/>
    <col min="11523" max="11523" width="8.42578125" style="4" customWidth="1"/>
    <col min="11524" max="11524" width="7.85546875" style="4" customWidth="1"/>
    <col min="11525" max="11525" width="2" style="4" customWidth="1"/>
    <col min="11526" max="11526" width="1.42578125" style="4" customWidth="1"/>
    <col min="11527" max="11527" width="1.7109375" style="4" customWidth="1"/>
    <col min="11528" max="11528" width="14.7109375" style="4" customWidth="1"/>
    <col min="11529" max="11529" width="1.42578125" style="4" customWidth="1"/>
    <col min="11530" max="11530" width="1.28515625" style="4" customWidth="1"/>
    <col min="11531" max="11531" width="1.85546875" style="4" customWidth="1"/>
    <col min="11532" max="11532" width="0" style="4" hidden="1" customWidth="1"/>
    <col min="11533" max="11533" width="14.7109375" style="4" customWidth="1"/>
    <col min="11534" max="11534" width="1.7109375" style="4" customWidth="1"/>
    <col min="11535" max="11535" width="1.42578125" style="4" customWidth="1"/>
    <col min="11536" max="11536" width="2" style="4" customWidth="1"/>
    <col min="11537" max="11537" width="14.7109375" style="4" customWidth="1"/>
    <col min="11538" max="11538" width="2" style="4" customWidth="1"/>
    <col min="11539" max="11539" width="1.42578125" style="4" customWidth="1"/>
    <col min="11540" max="11540" width="2" style="4" customWidth="1"/>
    <col min="11541" max="11541" width="14.7109375" style="4" customWidth="1"/>
    <col min="11542" max="11542" width="2" style="4" customWidth="1"/>
    <col min="11543" max="11543" width="1.42578125" style="4" customWidth="1"/>
    <col min="11544" max="11544" width="2" style="4" customWidth="1"/>
    <col min="11545" max="11545" width="14.7109375" style="4" customWidth="1"/>
    <col min="11546" max="11546" width="2" style="4" customWidth="1"/>
    <col min="11547" max="11547" width="1.42578125" style="4" customWidth="1"/>
    <col min="11548" max="11548" width="2" style="4" customWidth="1"/>
    <col min="11549" max="11549" width="14.7109375" style="4" customWidth="1"/>
    <col min="11550" max="11550" width="2" style="4" customWidth="1"/>
    <col min="11551" max="11551" width="1.42578125" style="4" customWidth="1"/>
    <col min="11552" max="11552" width="2" style="4" customWidth="1"/>
    <col min="11553" max="11553" width="14.7109375" style="4" customWidth="1"/>
    <col min="11554" max="11554" width="2" style="4" customWidth="1"/>
    <col min="11555" max="11555" width="1.42578125" style="4" customWidth="1"/>
    <col min="11556" max="11556" width="2" style="4" customWidth="1"/>
    <col min="11557" max="11557" width="15.140625" style="4" customWidth="1"/>
    <col min="11558" max="11558" width="2" style="4" customWidth="1"/>
    <col min="11559" max="11559" width="5.7109375" style="4" customWidth="1"/>
    <col min="11560" max="11776" width="11.42578125" style="4"/>
    <col min="11777" max="11777" width="5.7109375" style="4" customWidth="1"/>
    <col min="11778" max="11778" width="2" style="4" customWidth="1"/>
    <col min="11779" max="11779" width="8.42578125" style="4" customWidth="1"/>
    <col min="11780" max="11780" width="7.85546875" style="4" customWidth="1"/>
    <col min="11781" max="11781" width="2" style="4" customWidth="1"/>
    <col min="11782" max="11782" width="1.42578125" style="4" customWidth="1"/>
    <col min="11783" max="11783" width="1.7109375" style="4" customWidth="1"/>
    <col min="11784" max="11784" width="14.7109375" style="4" customWidth="1"/>
    <col min="11785" max="11785" width="1.42578125" style="4" customWidth="1"/>
    <col min="11786" max="11786" width="1.28515625" style="4" customWidth="1"/>
    <col min="11787" max="11787" width="1.85546875" style="4" customWidth="1"/>
    <col min="11788" max="11788" width="0" style="4" hidden="1" customWidth="1"/>
    <col min="11789" max="11789" width="14.7109375" style="4" customWidth="1"/>
    <col min="11790" max="11790" width="1.7109375" style="4" customWidth="1"/>
    <col min="11791" max="11791" width="1.42578125" style="4" customWidth="1"/>
    <col min="11792" max="11792" width="2" style="4" customWidth="1"/>
    <col min="11793" max="11793" width="14.7109375" style="4" customWidth="1"/>
    <col min="11794" max="11794" width="2" style="4" customWidth="1"/>
    <col min="11795" max="11795" width="1.42578125" style="4" customWidth="1"/>
    <col min="11796" max="11796" width="2" style="4" customWidth="1"/>
    <col min="11797" max="11797" width="14.7109375" style="4" customWidth="1"/>
    <col min="11798" max="11798" width="2" style="4" customWidth="1"/>
    <col min="11799" max="11799" width="1.42578125" style="4" customWidth="1"/>
    <col min="11800" max="11800" width="2" style="4" customWidth="1"/>
    <col min="11801" max="11801" width="14.7109375" style="4" customWidth="1"/>
    <col min="11802" max="11802" width="2" style="4" customWidth="1"/>
    <col min="11803" max="11803" width="1.42578125" style="4" customWidth="1"/>
    <col min="11804" max="11804" width="2" style="4" customWidth="1"/>
    <col min="11805" max="11805" width="14.7109375" style="4" customWidth="1"/>
    <col min="11806" max="11806" width="2" style="4" customWidth="1"/>
    <col min="11807" max="11807" width="1.42578125" style="4" customWidth="1"/>
    <col min="11808" max="11808" width="2" style="4" customWidth="1"/>
    <col min="11809" max="11809" width="14.7109375" style="4" customWidth="1"/>
    <col min="11810" max="11810" width="2" style="4" customWidth="1"/>
    <col min="11811" max="11811" width="1.42578125" style="4" customWidth="1"/>
    <col min="11812" max="11812" width="2" style="4" customWidth="1"/>
    <col min="11813" max="11813" width="15.140625" style="4" customWidth="1"/>
    <col min="11814" max="11814" width="2" style="4" customWidth="1"/>
    <col min="11815" max="11815" width="5.7109375" style="4" customWidth="1"/>
    <col min="11816" max="12032" width="11.42578125" style="4"/>
    <col min="12033" max="12033" width="5.7109375" style="4" customWidth="1"/>
    <col min="12034" max="12034" width="2" style="4" customWidth="1"/>
    <col min="12035" max="12035" width="8.42578125" style="4" customWidth="1"/>
    <col min="12036" max="12036" width="7.85546875" style="4" customWidth="1"/>
    <col min="12037" max="12037" width="2" style="4" customWidth="1"/>
    <col min="12038" max="12038" width="1.42578125" style="4" customWidth="1"/>
    <col min="12039" max="12039" width="1.7109375" style="4" customWidth="1"/>
    <col min="12040" max="12040" width="14.7109375" style="4" customWidth="1"/>
    <col min="12041" max="12041" width="1.42578125" style="4" customWidth="1"/>
    <col min="12042" max="12042" width="1.28515625" style="4" customWidth="1"/>
    <col min="12043" max="12043" width="1.85546875" style="4" customWidth="1"/>
    <col min="12044" max="12044" width="0" style="4" hidden="1" customWidth="1"/>
    <col min="12045" max="12045" width="14.7109375" style="4" customWidth="1"/>
    <col min="12046" max="12046" width="1.7109375" style="4" customWidth="1"/>
    <col min="12047" max="12047" width="1.42578125" style="4" customWidth="1"/>
    <col min="12048" max="12048" width="2" style="4" customWidth="1"/>
    <col min="12049" max="12049" width="14.7109375" style="4" customWidth="1"/>
    <col min="12050" max="12050" width="2" style="4" customWidth="1"/>
    <col min="12051" max="12051" width="1.42578125" style="4" customWidth="1"/>
    <col min="12052" max="12052" width="2" style="4" customWidth="1"/>
    <col min="12053" max="12053" width="14.7109375" style="4" customWidth="1"/>
    <col min="12054" max="12054" width="2" style="4" customWidth="1"/>
    <col min="12055" max="12055" width="1.42578125" style="4" customWidth="1"/>
    <col min="12056" max="12056" width="2" style="4" customWidth="1"/>
    <col min="12057" max="12057" width="14.7109375" style="4" customWidth="1"/>
    <col min="12058" max="12058" width="2" style="4" customWidth="1"/>
    <col min="12059" max="12059" width="1.42578125" style="4" customWidth="1"/>
    <col min="12060" max="12060" width="2" style="4" customWidth="1"/>
    <col min="12061" max="12061" width="14.7109375" style="4" customWidth="1"/>
    <col min="12062" max="12062" width="2" style="4" customWidth="1"/>
    <col min="12063" max="12063" width="1.42578125" style="4" customWidth="1"/>
    <col min="12064" max="12064" width="2" style="4" customWidth="1"/>
    <col min="12065" max="12065" width="14.7109375" style="4" customWidth="1"/>
    <col min="12066" max="12066" width="2" style="4" customWidth="1"/>
    <col min="12067" max="12067" width="1.42578125" style="4" customWidth="1"/>
    <col min="12068" max="12068" width="2" style="4" customWidth="1"/>
    <col min="12069" max="12069" width="15.140625" style="4" customWidth="1"/>
    <col min="12070" max="12070" width="2" style="4" customWidth="1"/>
    <col min="12071" max="12071" width="5.7109375" style="4" customWidth="1"/>
    <col min="12072" max="12288" width="11.42578125" style="4"/>
    <col min="12289" max="12289" width="5.7109375" style="4" customWidth="1"/>
    <col min="12290" max="12290" width="2" style="4" customWidth="1"/>
    <col min="12291" max="12291" width="8.42578125" style="4" customWidth="1"/>
    <col min="12292" max="12292" width="7.85546875" style="4" customWidth="1"/>
    <col min="12293" max="12293" width="2" style="4" customWidth="1"/>
    <col min="12294" max="12294" width="1.42578125" style="4" customWidth="1"/>
    <col min="12295" max="12295" width="1.7109375" style="4" customWidth="1"/>
    <col min="12296" max="12296" width="14.7109375" style="4" customWidth="1"/>
    <col min="12297" max="12297" width="1.42578125" style="4" customWidth="1"/>
    <col min="12298" max="12298" width="1.28515625" style="4" customWidth="1"/>
    <col min="12299" max="12299" width="1.85546875" style="4" customWidth="1"/>
    <col min="12300" max="12300" width="0" style="4" hidden="1" customWidth="1"/>
    <col min="12301" max="12301" width="14.7109375" style="4" customWidth="1"/>
    <col min="12302" max="12302" width="1.7109375" style="4" customWidth="1"/>
    <col min="12303" max="12303" width="1.42578125" style="4" customWidth="1"/>
    <col min="12304" max="12304" width="2" style="4" customWidth="1"/>
    <col min="12305" max="12305" width="14.7109375" style="4" customWidth="1"/>
    <col min="12306" max="12306" width="2" style="4" customWidth="1"/>
    <col min="12307" max="12307" width="1.42578125" style="4" customWidth="1"/>
    <col min="12308" max="12308" width="2" style="4" customWidth="1"/>
    <col min="12309" max="12309" width="14.7109375" style="4" customWidth="1"/>
    <col min="12310" max="12310" width="2" style="4" customWidth="1"/>
    <col min="12311" max="12311" width="1.42578125" style="4" customWidth="1"/>
    <col min="12312" max="12312" width="2" style="4" customWidth="1"/>
    <col min="12313" max="12313" width="14.7109375" style="4" customWidth="1"/>
    <col min="12314" max="12314" width="2" style="4" customWidth="1"/>
    <col min="12315" max="12315" width="1.42578125" style="4" customWidth="1"/>
    <col min="12316" max="12316" width="2" style="4" customWidth="1"/>
    <col min="12317" max="12317" width="14.7109375" style="4" customWidth="1"/>
    <col min="12318" max="12318" width="2" style="4" customWidth="1"/>
    <col min="12319" max="12319" width="1.42578125" style="4" customWidth="1"/>
    <col min="12320" max="12320" width="2" style="4" customWidth="1"/>
    <col min="12321" max="12321" width="14.7109375" style="4" customWidth="1"/>
    <col min="12322" max="12322" width="2" style="4" customWidth="1"/>
    <col min="12323" max="12323" width="1.42578125" style="4" customWidth="1"/>
    <col min="12324" max="12324" width="2" style="4" customWidth="1"/>
    <col min="12325" max="12325" width="15.140625" style="4" customWidth="1"/>
    <col min="12326" max="12326" width="2" style="4" customWidth="1"/>
    <col min="12327" max="12327" width="5.7109375" style="4" customWidth="1"/>
    <col min="12328" max="12544" width="11.42578125" style="4"/>
    <col min="12545" max="12545" width="5.7109375" style="4" customWidth="1"/>
    <col min="12546" max="12546" width="2" style="4" customWidth="1"/>
    <col min="12547" max="12547" width="8.42578125" style="4" customWidth="1"/>
    <col min="12548" max="12548" width="7.85546875" style="4" customWidth="1"/>
    <col min="12549" max="12549" width="2" style="4" customWidth="1"/>
    <col min="12550" max="12550" width="1.42578125" style="4" customWidth="1"/>
    <col min="12551" max="12551" width="1.7109375" style="4" customWidth="1"/>
    <col min="12552" max="12552" width="14.7109375" style="4" customWidth="1"/>
    <col min="12553" max="12553" width="1.42578125" style="4" customWidth="1"/>
    <col min="12554" max="12554" width="1.28515625" style="4" customWidth="1"/>
    <col min="12555" max="12555" width="1.85546875" style="4" customWidth="1"/>
    <col min="12556" max="12556" width="0" style="4" hidden="1" customWidth="1"/>
    <col min="12557" max="12557" width="14.7109375" style="4" customWidth="1"/>
    <col min="12558" max="12558" width="1.7109375" style="4" customWidth="1"/>
    <col min="12559" max="12559" width="1.42578125" style="4" customWidth="1"/>
    <col min="12560" max="12560" width="2" style="4" customWidth="1"/>
    <col min="12561" max="12561" width="14.7109375" style="4" customWidth="1"/>
    <col min="12562" max="12562" width="2" style="4" customWidth="1"/>
    <col min="12563" max="12563" width="1.42578125" style="4" customWidth="1"/>
    <col min="12564" max="12564" width="2" style="4" customWidth="1"/>
    <col min="12565" max="12565" width="14.7109375" style="4" customWidth="1"/>
    <col min="12566" max="12566" width="2" style="4" customWidth="1"/>
    <col min="12567" max="12567" width="1.42578125" style="4" customWidth="1"/>
    <col min="12568" max="12568" width="2" style="4" customWidth="1"/>
    <col min="12569" max="12569" width="14.7109375" style="4" customWidth="1"/>
    <col min="12570" max="12570" width="2" style="4" customWidth="1"/>
    <col min="12571" max="12571" width="1.42578125" style="4" customWidth="1"/>
    <col min="12572" max="12572" width="2" style="4" customWidth="1"/>
    <col min="12573" max="12573" width="14.7109375" style="4" customWidth="1"/>
    <col min="12574" max="12574" width="2" style="4" customWidth="1"/>
    <col min="12575" max="12575" width="1.42578125" style="4" customWidth="1"/>
    <col min="12576" max="12576" width="2" style="4" customWidth="1"/>
    <col min="12577" max="12577" width="14.7109375" style="4" customWidth="1"/>
    <col min="12578" max="12578" width="2" style="4" customWidth="1"/>
    <col min="12579" max="12579" width="1.42578125" style="4" customWidth="1"/>
    <col min="12580" max="12580" width="2" style="4" customWidth="1"/>
    <col min="12581" max="12581" width="15.140625" style="4" customWidth="1"/>
    <col min="12582" max="12582" width="2" style="4" customWidth="1"/>
    <col min="12583" max="12583" width="5.7109375" style="4" customWidth="1"/>
    <col min="12584" max="12800" width="11.42578125" style="4"/>
    <col min="12801" max="12801" width="5.7109375" style="4" customWidth="1"/>
    <col min="12802" max="12802" width="2" style="4" customWidth="1"/>
    <col min="12803" max="12803" width="8.42578125" style="4" customWidth="1"/>
    <col min="12804" max="12804" width="7.85546875" style="4" customWidth="1"/>
    <col min="12805" max="12805" width="2" style="4" customWidth="1"/>
    <col min="12806" max="12806" width="1.42578125" style="4" customWidth="1"/>
    <col min="12807" max="12807" width="1.7109375" style="4" customWidth="1"/>
    <col min="12808" max="12808" width="14.7109375" style="4" customWidth="1"/>
    <col min="12809" max="12809" width="1.42578125" style="4" customWidth="1"/>
    <col min="12810" max="12810" width="1.28515625" style="4" customWidth="1"/>
    <col min="12811" max="12811" width="1.85546875" style="4" customWidth="1"/>
    <col min="12812" max="12812" width="0" style="4" hidden="1" customWidth="1"/>
    <col min="12813" max="12813" width="14.7109375" style="4" customWidth="1"/>
    <col min="12814" max="12814" width="1.7109375" style="4" customWidth="1"/>
    <col min="12815" max="12815" width="1.42578125" style="4" customWidth="1"/>
    <col min="12816" max="12816" width="2" style="4" customWidth="1"/>
    <col min="12817" max="12817" width="14.7109375" style="4" customWidth="1"/>
    <col min="12818" max="12818" width="2" style="4" customWidth="1"/>
    <col min="12819" max="12819" width="1.42578125" style="4" customWidth="1"/>
    <col min="12820" max="12820" width="2" style="4" customWidth="1"/>
    <col min="12821" max="12821" width="14.7109375" style="4" customWidth="1"/>
    <col min="12822" max="12822" width="2" style="4" customWidth="1"/>
    <col min="12823" max="12823" width="1.42578125" style="4" customWidth="1"/>
    <col min="12824" max="12824" width="2" style="4" customWidth="1"/>
    <col min="12825" max="12825" width="14.7109375" style="4" customWidth="1"/>
    <col min="12826" max="12826" width="2" style="4" customWidth="1"/>
    <col min="12827" max="12827" width="1.42578125" style="4" customWidth="1"/>
    <col min="12828" max="12828" width="2" style="4" customWidth="1"/>
    <col min="12829" max="12829" width="14.7109375" style="4" customWidth="1"/>
    <col min="12830" max="12830" width="2" style="4" customWidth="1"/>
    <col min="12831" max="12831" width="1.42578125" style="4" customWidth="1"/>
    <col min="12832" max="12832" width="2" style="4" customWidth="1"/>
    <col min="12833" max="12833" width="14.7109375" style="4" customWidth="1"/>
    <col min="12834" max="12834" width="2" style="4" customWidth="1"/>
    <col min="12835" max="12835" width="1.42578125" style="4" customWidth="1"/>
    <col min="12836" max="12836" width="2" style="4" customWidth="1"/>
    <col min="12837" max="12837" width="15.140625" style="4" customWidth="1"/>
    <col min="12838" max="12838" width="2" style="4" customWidth="1"/>
    <col min="12839" max="12839" width="5.7109375" style="4" customWidth="1"/>
    <col min="12840" max="13056" width="11.42578125" style="4"/>
    <col min="13057" max="13057" width="5.7109375" style="4" customWidth="1"/>
    <col min="13058" max="13058" width="2" style="4" customWidth="1"/>
    <col min="13059" max="13059" width="8.42578125" style="4" customWidth="1"/>
    <col min="13060" max="13060" width="7.85546875" style="4" customWidth="1"/>
    <col min="13061" max="13061" width="2" style="4" customWidth="1"/>
    <col min="13062" max="13062" width="1.42578125" style="4" customWidth="1"/>
    <col min="13063" max="13063" width="1.7109375" style="4" customWidth="1"/>
    <col min="13064" max="13064" width="14.7109375" style="4" customWidth="1"/>
    <col min="13065" max="13065" width="1.42578125" style="4" customWidth="1"/>
    <col min="13066" max="13066" width="1.28515625" style="4" customWidth="1"/>
    <col min="13067" max="13067" width="1.85546875" style="4" customWidth="1"/>
    <col min="13068" max="13068" width="0" style="4" hidden="1" customWidth="1"/>
    <col min="13069" max="13069" width="14.7109375" style="4" customWidth="1"/>
    <col min="13070" max="13070" width="1.7109375" style="4" customWidth="1"/>
    <col min="13071" max="13071" width="1.42578125" style="4" customWidth="1"/>
    <col min="13072" max="13072" width="2" style="4" customWidth="1"/>
    <col min="13073" max="13073" width="14.7109375" style="4" customWidth="1"/>
    <col min="13074" max="13074" width="2" style="4" customWidth="1"/>
    <col min="13075" max="13075" width="1.42578125" style="4" customWidth="1"/>
    <col min="13076" max="13076" width="2" style="4" customWidth="1"/>
    <col min="13077" max="13077" width="14.7109375" style="4" customWidth="1"/>
    <col min="13078" max="13078" width="2" style="4" customWidth="1"/>
    <col min="13079" max="13079" width="1.42578125" style="4" customWidth="1"/>
    <col min="13080" max="13080" width="2" style="4" customWidth="1"/>
    <col min="13081" max="13081" width="14.7109375" style="4" customWidth="1"/>
    <col min="13082" max="13082" width="2" style="4" customWidth="1"/>
    <col min="13083" max="13083" width="1.42578125" style="4" customWidth="1"/>
    <col min="13084" max="13084" width="2" style="4" customWidth="1"/>
    <col min="13085" max="13085" width="14.7109375" style="4" customWidth="1"/>
    <col min="13086" max="13086" width="2" style="4" customWidth="1"/>
    <col min="13087" max="13087" width="1.42578125" style="4" customWidth="1"/>
    <col min="13088" max="13088" width="2" style="4" customWidth="1"/>
    <col min="13089" max="13089" width="14.7109375" style="4" customWidth="1"/>
    <col min="13090" max="13090" width="2" style="4" customWidth="1"/>
    <col min="13091" max="13091" width="1.42578125" style="4" customWidth="1"/>
    <col min="13092" max="13092" width="2" style="4" customWidth="1"/>
    <col min="13093" max="13093" width="15.140625" style="4" customWidth="1"/>
    <col min="13094" max="13094" width="2" style="4" customWidth="1"/>
    <col min="13095" max="13095" width="5.7109375" style="4" customWidth="1"/>
    <col min="13096" max="13312" width="11.42578125" style="4"/>
    <col min="13313" max="13313" width="5.7109375" style="4" customWidth="1"/>
    <col min="13314" max="13314" width="2" style="4" customWidth="1"/>
    <col min="13315" max="13315" width="8.42578125" style="4" customWidth="1"/>
    <col min="13316" max="13316" width="7.85546875" style="4" customWidth="1"/>
    <col min="13317" max="13317" width="2" style="4" customWidth="1"/>
    <col min="13318" max="13318" width="1.42578125" style="4" customWidth="1"/>
    <col min="13319" max="13319" width="1.7109375" style="4" customWidth="1"/>
    <col min="13320" max="13320" width="14.7109375" style="4" customWidth="1"/>
    <col min="13321" max="13321" width="1.42578125" style="4" customWidth="1"/>
    <col min="13322" max="13322" width="1.28515625" style="4" customWidth="1"/>
    <col min="13323" max="13323" width="1.85546875" style="4" customWidth="1"/>
    <col min="13324" max="13324" width="0" style="4" hidden="1" customWidth="1"/>
    <col min="13325" max="13325" width="14.7109375" style="4" customWidth="1"/>
    <col min="13326" max="13326" width="1.7109375" style="4" customWidth="1"/>
    <col min="13327" max="13327" width="1.42578125" style="4" customWidth="1"/>
    <col min="13328" max="13328" width="2" style="4" customWidth="1"/>
    <col min="13329" max="13329" width="14.7109375" style="4" customWidth="1"/>
    <col min="13330" max="13330" width="2" style="4" customWidth="1"/>
    <col min="13331" max="13331" width="1.42578125" style="4" customWidth="1"/>
    <col min="13332" max="13332" width="2" style="4" customWidth="1"/>
    <col min="13333" max="13333" width="14.7109375" style="4" customWidth="1"/>
    <col min="13334" max="13334" width="2" style="4" customWidth="1"/>
    <col min="13335" max="13335" width="1.42578125" style="4" customWidth="1"/>
    <col min="13336" max="13336" width="2" style="4" customWidth="1"/>
    <col min="13337" max="13337" width="14.7109375" style="4" customWidth="1"/>
    <col min="13338" max="13338" width="2" style="4" customWidth="1"/>
    <col min="13339" max="13339" width="1.42578125" style="4" customWidth="1"/>
    <col min="13340" max="13340" width="2" style="4" customWidth="1"/>
    <col min="13341" max="13341" width="14.7109375" style="4" customWidth="1"/>
    <col min="13342" max="13342" width="2" style="4" customWidth="1"/>
    <col min="13343" max="13343" width="1.42578125" style="4" customWidth="1"/>
    <col min="13344" max="13344" width="2" style="4" customWidth="1"/>
    <col min="13345" max="13345" width="14.7109375" style="4" customWidth="1"/>
    <col min="13346" max="13346" width="2" style="4" customWidth="1"/>
    <col min="13347" max="13347" width="1.42578125" style="4" customWidth="1"/>
    <col min="13348" max="13348" width="2" style="4" customWidth="1"/>
    <col min="13349" max="13349" width="15.140625" style="4" customWidth="1"/>
    <col min="13350" max="13350" width="2" style="4" customWidth="1"/>
    <col min="13351" max="13351" width="5.7109375" style="4" customWidth="1"/>
    <col min="13352" max="13568" width="11.42578125" style="4"/>
    <col min="13569" max="13569" width="5.7109375" style="4" customWidth="1"/>
    <col min="13570" max="13570" width="2" style="4" customWidth="1"/>
    <col min="13571" max="13571" width="8.42578125" style="4" customWidth="1"/>
    <col min="13572" max="13572" width="7.85546875" style="4" customWidth="1"/>
    <col min="13573" max="13573" width="2" style="4" customWidth="1"/>
    <col min="13574" max="13574" width="1.42578125" style="4" customWidth="1"/>
    <col min="13575" max="13575" width="1.7109375" style="4" customWidth="1"/>
    <col min="13576" max="13576" width="14.7109375" style="4" customWidth="1"/>
    <col min="13577" max="13577" width="1.42578125" style="4" customWidth="1"/>
    <col min="13578" max="13578" width="1.28515625" style="4" customWidth="1"/>
    <col min="13579" max="13579" width="1.85546875" style="4" customWidth="1"/>
    <col min="13580" max="13580" width="0" style="4" hidden="1" customWidth="1"/>
    <col min="13581" max="13581" width="14.7109375" style="4" customWidth="1"/>
    <col min="13582" max="13582" width="1.7109375" style="4" customWidth="1"/>
    <col min="13583" max="13583" width="1.42578125" style="4" customWidth="1"/>
    <col min="13584" max="13584" width="2" style="4" customWidth="1"/>
    <col min="13585" max="13585" width="14.7109375" style="4" customWidth="1"/>
    <col min="13586" max="13586" width="2" style="4" customWidth="1"/>
    <col min="13587" max="13587" width="1.42578125" style="4" customWidth="1"/>
    <col min="13588" max="13588" width="2" style="4" customWidth="1"/>
    <col min="13589" max="13589" width="14.7109375" style="4" customWidth="1"/>
    <col min="13590" max="13590" width="2" style="4" customWidth="1"/>
    <col min="13591" max="13591" width="1.42578125" style="4" customWidth="1"/>
    <col min="13592" max="13592" width="2" style="4" customWidth="1"/>
    <col min="13593" max="13593" width="14.7109375" style="4" customWidth="1"/>
    <col min="13594" max="13594" width="2" style="4" customWidth="1"/>
    <col min="13595" max="13595" width="1.42578125" style="4" customWidth="1"/>
    <col min="13596" max="13596" width="2" style="4" customWidth="1"/>
    <col min="13597" max="13597" width="14.7109375" style="4" customWidth="1"/>
    <col min="13598" max="13598" width="2" style="4" customWidth="1"/>
    <col min="13599" max="13599" width="1.42578125" style="4" customWidth="1"/>
    <col min="13600" max="13600" width="2" style="4" customWidth="1"/>
    <col min="13601" max="13601" width="14.7109375" style="4" customWidth="1"/>
    <col min="13602" max="13602" width="2" style="4" customWidth="1"/>
    <col min="13603" max="13603" width="1.42578125" style="4" customWidth="1"/>
    <col min="13604" max="13604" width="2" style="4" customWidth="1"/>
    <col min="13605" max="13605" width="15.140625" style="4" customWidth="1"/>
    <col min="13606" max="13606" width="2" style="4" customWidth="1"/>
    <col min="13607" max="13607" width="5.7109375" style="4" customWidth="1"/>
    <col min="13608" max="13824" width="11.42578125" style="4"/>
    <col min="13825" max="13825" width="5.7109375" style="4" customWidth="1"/>
    <col min="13826" max="13826" width="2" style="4" customWidth="1"/>
    <col min="13827" max="13827" width="8.42578125" style="4" customWidth="1"/>
    <col min="13828" max="13828" width="7.85546875" style="4" customWidth="1"/>
    <col min="13829" max="13829" width="2" style="4" customWidth="1"/>
    <col min="13830" max="13830" width="1.42578125" style="4" customWidth="1"/>
    <col min="13831" max="13831" width="1.7109375" style="4" customWidth="1"/>
    <col min="13832" max="13832" width="14.7109375" style="4" customWidth="1"/>
    <col min="13833" max="13833" width="1.42578125" style="4" customWidth="1"/>
    <col min="13834" max="13834" width="1.28515625" style="4" customWidth="1"/>
    <col min="13835" max="13835" width="1.85546875" style="4" customWidth="1"/>
    <col min="13836" max="13836" width="0" style="4" hidden="1" customWidth="1"/>
    <col min="13837" max="13837" width="14.7109375" style="4" customWidth="1"/>
    <col min="13838" max="13838" width="1.7109375" style="4" customWidth="1"/>
    <col min="13839" max="13839" width="1.42578125" style="4" customWidth="1"/>
    <col min="13840" max="13840" width="2" style="4" customWidth="1"/>
    <col min="13841" max="13841" width="14.7109375" style="4" customWidth="1"/>
    <col min="13842" max="13842" width="2" style="4" customWidth="1"/>
    <col min="13843" max="13843" width="1.42578125" style="4" customWidth="1"/>
    <col min="13844" max="13844" width="2" style="4" customWidth="1"/>
    <col min="13845" max="13845" width="14.7109375" style="4" customWidth="1"/>
    <col min="13846" max="13846" width="2" style="4" customWidth="1"/>
    <col min="13847" max="13847" width="1.42578125" style="4" customWidth="1"/>
    <col min="13848" max="13848" width="2" style="4" customWidth="1"/>
    <col min="13849" max="13849" width="14.7109375" style="4" customWidth="1"/>
    <col min="13850" max="13850" width="2" style="4" customWidth="1"/>
    <col min="13851" max="13851" width="1.42578125" style="4" customWidth="1"/>
    <col min="13852" max="13852" width="2" style="4" customWidth="1"/>
    <col min="13853" max="13853" width="14.7109375" style="4" customWidth="1"/>
    <col min="13854" max="13854" width="2" style="4" customWidth="1"/>
    <col min="13855" max="13855" width="1.42578125" style="4" customWidth="1"/>
    <col min="13856" max="13856" width="2" style="4" customWidth="1"/>
    <col min="13857" max="13857" width="14.7109375" style="4" customWidth="1"/>
    <col min="13858" max="13858" width="2" style="4" customWidth="1"/>
    <col min="13859" max="13859" width="1.42578125" style="4" customWidth="1"/>
    <col min="13860" max="13860" width="2" style="4" customWidth="1"/>
    <col min="13861" max="13861" width="15.140625" style="4" customWidth="1"/>
    <col min="13862" max="13862" width="2" style="4" customWidth="1"/>
    <col min="13863" max="13863" width="5.7109375" style="4" customWidth="1"/>
    <col min="13864" max="14080" width="11.42578125" style="4"/>
    <col min="14081" max="14081" width="5.7109375" style="4" customWidth="1"/>
    <col min="14082" max="14082" width="2" style="4" customWidth="1"/>
    <col min="14083" max="14083" width="8.42578125" style="4" customWidth="1"/>
    <col min="14084" max="14084" width="7.85546875" style="4" customWidth="1"/>
    <col min="14085" max="14085" width="2" style="4" customWidth="1"/>
    <col min="14086" max="14086" width="1.42578125" style="4" customWidth="1"/>
    <col min="14087" max="14087" width="1.7109375" style="4" customWidth="1"/>
    <col min="14088" max="14088" width="14.7109375" style="4" customWidth="1"/>
    <col min="14089" max="14089" width="1.42578125" style="4" customWidth="1"/>
    <col min="14090" max="14090" width="1.28515625" style="4" customWidth="1"/>
    <col min="14091" max="14091" width="1.85546875" style="4" customWidth="1"/>
    <col min="14092" max="14092" width="0" style="4" hidden="1" customWidth="1"/>
    <col min="14093" max="14093" width="14.7109375" style="4" customWidth="1"/>
    <col min="14094" max="14094" width="1.7109375" style="4" customWidth="1"/>
    <col min="14095" max="14095" width="1.42578125" style="4" customWidth="1"/>
    <col min="14096" max="14096" width="2" style="4" customWidth="1"/>
    <col min="14097" max="14097" width="14.7109375" style="4" customWidth="1"/>
    <col min="14098" max="14098" width="2" style="4" customWidth="1"/>
    <col min="14099" max="14099" width="1.42578125" style="4" customWidth="1"/>
    <col min="14100" max="14100" width="2" style="4" customWidth="1"/>
    <col min="14101" max="14101" width="14.7109375" style="4" customWidth="1"/>
    <col min="14102" max="14102" width="2" style="4" customWidth="1"/>
    <col min="14103" max="14103" width="1.42578125" style="4" customWidth="1"/>
    <col min="14104" max="14104" width="2" style="4" customWidth="1"/>
    <col min="14105" max="14105" width="14.7109375" style="4" customWidth="1"/>
    <col min="14106" max="14106" width="2" style="4" customWidth="1"/>
    <col min="14107" max="14107" width="1.42578125" style="4" customWidth="1"/>
    <col min="14108" max="14108" width="2" style="4" customWidth="1"/>
    <col min="14109" max="14109" width="14.7109375" style="4" customWidth="1"/>
    <col min="14110" max="14110" width="2" style="4" customWidth="1"/>
    <col min="14111" max="14111" width="1.42578125" style="4" customWidth="1"/>
    <col min="14112" max="14112" width="2" style="4" customWidth="1"/>
    <col min="14113" max="14113" width="14.7109375" style="4" customWidth="1"/>
    <col min="14114" max="14114" width="2" style="4" customWidth="1"/>
    <col min="14115" max="14115" width="1.42578125" style="4" customWidth="1"/>
    <col min="14116" max="14116" width="2" style="4" customWidth="1"/>
    <col min="14117" max="14117" width="15.140625" style="4" customWidth="1"/>
    <col min="14118" max="14118" width="2" style="4" customWidth="1"/>
    <col min="14119" max="14119" width="5.7109375" style="4" customWidth="1"/>
    <col min="14120" max="14336" width="11.42578125" style="4"/>
    <col min="14337" max="14337" width="5.7109375" style="4" customWidth="1"/>
    <col min="14338" max="14338" width="2" style="4" customWidth="1"/>
    <col min="14339" max="14339" width="8.42578125" style="4" customWidth="1"/>
    <col min="14340" max="14340" width="7.85546875" style="4" customWidth="1"/>
    <col min="14341" max="14341" width="2" style="4" customWidth="1"/>
    <col min="14342" max="14342" width="1.42578125" style="4" customWidth="1"/>
    <col min="14343" max="14343" width="1.7109375" style="4" customWidth="1"/>
    <col min="14344" max="14344" width="14.7109375" style="4" customWidth="1"/>
    <col min="14345" max="14345" width="1.42578125" style="4" customWidth="1"/>
    <col min="14346" max="14346" width="1.28515625" style="4" customWidth="1"/>
    <col min="14347" max="14347" width="1.85546875" style="4" customWidth="1"/>
    <col min="14348" max="14348" width="0" style="4" hidden="1" customWidth="1"/>
    <col min="14349" max="14349" width="14.7109375" style="4" customWidth="1"/>
    <col min="14350" max="14350" width="1.7109375" style="4" customWidth="1"/>
    <col min="14351" max="14351" width="1.42578125" style="4" customWidth="1"/>
    <col min="14352" max="14352" width="2" style="4" customWidth="1"/>
    <col min="14353" max="14353" width="14.7109375" style="4" customWidth="1"/>
    <col min="14354" max="14354" width="2" style="4" customWidth="1"/>
    <col min="14355" max="14355" width="1.42578125" style="4" customWidth="1"/>
    <col min="14356" max="14356" width="2" style="4" customWidth="1"/>
    <col min="14357" max="14357" width="14.7109375" style="4" customWidth="1"/>
    <col min="14358" max="14358" width="2" style="4" customWidth="1"/>
    <col min="14359" max="14359" width="1.42578125" style="4" customWidth="1"/>
    <col min="14360" max="14360" width="2" style="4" customWidth="1"/>
    <col min="14361" max="14361" width="14.7109375" style="4" customWidth="1"/>
    <col min="14362" max="14362" width="2" style="4" customWidth="1"/>
    <col min="14363" max="14363" width="1.42578125" style="4" customWidth="1"/>
    <col min="14364" max="14364" width="2" style="4" customWidth="1"/>
    <col min="14365" max="14365" width="14.7109375" style="4" customWidth="1"/>
    <col min="14366" max="14366" width="2" style="4" customWidth="1"/>
    <col min="14367" max="14367" width="1.42578125" style="4" customWidth="1"/>
    <col min="14368" max="14368" width="2" style="4" customWidth="1"/>
    <col min="14369" max="14369" width="14.7109375" style="4" customWidth="1"/>
    <col min="14370" max="14370" width="2" style="4" customWidth="1"/>
    <col min="14371" max="14371" width="1.42578125" style="4" customWidth="1"/>
    <col min="14372" max="14372" width="2" style="4" customWidth="1"/>
    <col min="14373" max="14373" width="15.140625" style="4" customWidth="1"/>
    <col min="14374" max="14374" width="2" style="4" customWidth="1"/>
    <col min="14375" max="14375" width="5.7109375" style="4" customWidth="1"/>
    <col min="14376" max="14592" width="11.42578125" style="4"/>
    <col min="14593" max="14593" width="5.7109375" style="4" customWidth="1"/>
    <col min="14594" max="14594" width="2" style="4" customWidth="1"/>
    <col min="14595" max="14595" width="8.42578125" style="4" customWidth="1"/>
    <col min="14596" max="14596" width="7.85546875" style="4" customWidth="1"/>
    <col min="14597" max="14597" width="2" style="4" customWidth="1"/>
    <col min="14598" max="14598" width="1.42578125" style="4" customWidth="1"/>
    <col min="14599" max="14599" width="1.7109375" style="4" customWidth="1"/>
    <col min="14600" max="14600" width="14.7109375" style="4" customWidth="1"/>
    <col min="14601" max="14601" width="1.42578125" style="4" customWidth="1"/>
    <col min="14602" max="14602" width="1.28515625" style="4" customWidth="1"/>
    <col min="14603" max="14603" width="1.85546875" style="4" customWidth="1"/>
    <col min="14604" max="14604" width="0" style="4" hidden="1" customWidth="1"/>
    <col min="14605" max="14605" width="14.7109375" style="4" customWidth="1"/>
    <col min="14606" max="14606" width="1.7109375" style="4" customWidth="1"/>
    <col min="14607" max="14607" width="1.42578125" style="4" customWidth="1"/>
    <col min="14608" max="14608" width="2" style="4" customWidth="1"/>
    <col min="14609" max="14609" width="14.7109375" style="4" customWidth="1"/>
    <col min="14610" max="14610" width="2" style="4" customWidth="1"/>
    <col min="14611" max="14611" width="1.42578125" style="4" customWidth="1"/>
    <col min="14612" max="14612" width="2" style="4" customWidth="1"/>
    <col min="14613" max="14613" width="14.7109375" style="4" customWidth="1"/>
    <col min="14614" max="14614" width="2" style="4" customWidth="1"/>
    <col min="14615" max="14615" width="1.42578125" style="4" customWidth="1"/>
    <col min="14616" max="14616" width="2" style="4" customWidth="1"/>
    <col min="14617" max="14617" width="14.7109375" style="4" customWidth="1"/>
    <col min="14618" max="14618" width="2" style="4" customWidth="1"/>
    <col min="14619" max="14619" width="1.42578125" style="4" customWidth="1"/>
    <col min="14620" max="14620" width="2" style="4" customWidth="1"/>
    <col min="14621" max="14621" width="14.7109375" style="4" customWidth="1"/>
    <col min="14622" max="14622" width="2" style="4" customWidth="1"/>
    <col min="14623" max="14623" width="1.42578125" style="4" customWidth="1"/>
    <col min="14624" max="14624" width="2" style="4" customWidth="1"/>
    <col min="14625" max="14625" width="14.7109375" style="4" customWidth="1"/>
    <col min="14626" max="14626" width="2" style="4" customWidth="1"/>
    <col min="14627" max="14627" width="1.42578125" style="4" customWidth="1"/>
    <col min="14628" max="14628" width="2" style="4" customWidth="1"/>
    <col min="14629" max="14629" width="15.140625" style="4" customWidth="1"/>
    <col min="14630" max="14630" width="2" style="4" customWidth="1"/>
    <col min="14631" max="14631" width="5.7109375" style="4" customWidth="1"/>
    <col min="14632" max="14848" width="11.42578125" style="4"/>
    <col min="14849" max="14849" width="5.7109375" style="4" customWidth="1"/>
    <col min="14850" max="14850" width="2" style="4" customWidth="1"/>
    <col min="14851" max="14851" width="8.42578125" style="4" customWidth="1"/>
    <col min="14852" max="14852" width="7.85546875" style="4" customWidth="1"/>
    <col min="14853" max="14853" width="2" style="4" customWidth="1"/>
    <col min="14854" max="14854" width="1.42578125" style="4" customWidth="1"/>
    <col min="14855" max="14855" width="1.7109375" style="4" customWidth="1"/>
    <col min="14856" max="14856" width="14.7109375" style="4" customWidth="1"/>
    <col min="14857" max="14857" width="1.42578125" style="4" customWidth="1"/>
    <col min="14858" max="14858" width="1.28515625" style="4" customWidth="1"/>
    <col min="14859" max="14859" width="1.85546875" style="4" customWidth="1"/>
    <col min="14860" max="14860" width="0" style="4" hidden="1" customWidth="1"/>
    <col min="14861" max="14861" width="14.7109375" style="4" customWidth="1"/>
    <col min="14862" max="14862" width="1.7109375" style="4" customWidth="1"/>
    <col min="14863" max="14863" width="1.42578125" style="4" customWidth="1"/>
    <col min="14864" max="14864" width="2" style="4" customWidth="1"/>
    <col min="14865" max="14865" width="14.7109375" style="4" customWidth="1"/>
    <col min="14866" max="14866" width="2" style="4" customWidth="1"/>
    <col min="14867" max="14867" width="1.42578125" style="4" customWidth="1"/>
    <col min="14868" max="14868" width="2" style="4" customWidth="1"/>
    <col min="14869" max="14869" width="14.7109375" style="4" customWidth="1"/>
    <col min="14870" max="14870" width="2" style="4" customWidth="1"/>
    <col min="14871" max="14871" width="1.42578125" style="4" customWidth="1"/>
    <col min="14872" max="14872" width="2" style="4" customWidth="1"/>
    <col min="14873" max="14873" width="14.7109375" style="4" customWidth="1"/>
    <col min="14874" max="14874" width="2" style="4" customWidth="1"/>
    <col min="14875" max="14875" width="1.42578125" style="4" customWidth="1"/>
    <col min="14876" max="14876" width="2" style="4" customWidth="1"/>
    <col min="14877" max="14877" width="14.7109375" style="4" customWidth="1"/>
    <col min="14878" max="14878" width="2" style="4" customWidth="1"/>
    <col min="14879" max="14879" width="1.42578125" style="4" customWidth="1"/>
    <col min="14880" max="14880" width="2" style="4" customWidth="1"/>
    <col min="14881" max="14881" width="14.7109375" style="4" customWidth="1"/>
    <col min="14882" max="14882" width="2" style="4" customWidth="1"/>
    <col min="14883" max="14883" width="1.42578125" style="4" customWidth="1"/>
    <col min="14884" max="14884" width="2" style="4" customWidth="1"/>
    <col min="14885" max="14885" width="15.140625" style="4" customWidth="1"/>
    <col min="14886" max="14886" width="2" style="4" customWidth="1"/>
    <col min="14887" max="14887" width="5.7109375" style="4" customWidth="1"/>
    <col min="14888" max="15104" width="11.42578125" style="4"/>
    <col min="15105" max="15105" width="5.7109375" style="4" customWidth="1"/>
    <col min="15106" max="15106" width="2" style="4" customWidth="1"/>
    <col min="15107" max="15107" width="8.42578125" style="4" customWidth="1"/>
    <col min="15108" max="15108" width="7.85546875" style="4" customWidth="1"/>
    <col min="15109" max="15109" width="2" style="4" customWidth="1"/>
    <col min="15110" max="15110" width="1.42578125" style="4" customWidth="1"/>
    <col min="15111" max="15111" width="1.7109375" style="4" customWidth="1"/>
    <col min="15112" max="15112" width="14.7109375" style="4" customWidth="1"/>
    <col min="15113" max="15113" width="1.42578125" style="4" customWidth="1"/>
    <col min="15114" max="15114" width="1.28515625" style="4" customWidth="1"/>
    <col min="15115" max="15115" width="1.85546875" style="4" customWidth="1"/>
    <col min="15116" max="15116" width="0" style="4" hidden="1" customWidth="1"/>
    <col min="15117" max="15117" width="14.7109375" style="4" customWidth="1"/>
    <col min="15118" max="15118" width="1.7109375" style="4" customWidth="1"/>
    <col min="15119" max="15119" width="1.42578125" style="4" customWidth="1"/>
    <col min="15120" max="15120" width="2" style="4" customWidth="1"/>
    <col min="15121" max="15121" width="14.7109375" style="4" customWidth="1"/>
    <col min="15122" max="15122" width="2" style="4" customWidth="1"/>
    <col min="15123" max="15123" width="1.42578125" style="4" customWidth="1"/>
    <col min="15124" max="15124" width="2" style="4" customWidth="1"/>
    <col min="15125" max="15125" width="14.7109375" style="4" customWidth="1"/>
    <col min="15126" max="15126" width="2" style="4" customWidth="1"/>
    <col min="15127" max="15127" width="1.42578125" style="4" customWidth="1"/>
    <col min="15128" max="15128" width="2" style="4" customWidth="1"/>
    <col min="15129" max="15129" width="14.7109375" style="4" customWidth="1"/>
    <col min="15130" max="15130" width="2" style="4" customWidth="1"/>
    <col min="15131" max="15131" width="1.42578125" style="4" customWidth="1"/>
    <col min="15132" max="15132" width="2" style="4" customWidth="1"/>
    <col min="15133" max="15133" width="14.7109375" style="4" customWidth="1"/>
    <col min="15134" max="15134" width="2" style="4" customWidth="1"/>
    <col min="15135" max="15135" width="1.42578125" style="4" customWidth="1"/>
    <col min="15136" max="15136" width="2" style="4" customWidth="1"/>
    <col min="15137" max="15137" width="14.7109375" style="4" customWidth="1"/>
    <col min="15138" max="15138" width="2" style="4" customWidth="1"/>
    <col min="15139" max="15139" width="1.42578125" style="4" customWidth="1"/>
    <col min="15140" max="15140" width="2" style="4" customWidth="1"/>
    <col min="15141" max="15141" width="15.140625" style="4" customWidth="1"/>
    <col min="15142" max="15142" width="2" style="4" customWidth="1"/>
    <col min="15143" max="15143" width="5.7109375" style="4" customWidth="1"/>
    <col min="15144" max="15360" width="11.42578125" style="4"/>
    <col min="15361" max="15361" width="5.7109375" style="4" customWidth="1"/>
    <col min="15362" max="15362" width="2" style="4" customWidth="1"/>
    <col min="15363" max="15363" width="8.42578125" style="4" customWidth="1"/>
    <col min="15364" max="15364" width="7.85546875" style="4" customWidth="1"/>
    <col min="15365" max="15365" width="2" style="4" customWidth="1"/>
    <col min="15366" max="15366" width="1.42578125" style="4" customWidth="1"/>
    <col min="15367" max="15367" width="1.7109375" style="4" customWidth="1"/>
    <col min="15368" max="15368" width="14.7109375" style="4" customWidth="1"/>
    <col min="15369" max="15369" width="1.42578125" style="4" customWidth="1"/>
    <col min="15370" max="15370" width="1.28515625" style="4" customWidth="1"/>
    <col min="15371" max="15371" width="1.85546875" style="4" customWidth="1"/>
    <col min="15372" max="15372" width="0" style="4" hidden="1" customWidth="1"/>
    <col min="15373" max="15373" width="14.7109375" style="4" customWidth="1"/>
    <col min="15374" max="15374" width="1.7109375" style="4" customWidth="1"/>
    <col min="15375" max="15375" width="1.42578125" style="4" customWidth="1"/>
    <col min="15376" max="15376" width="2" style="4" customWidth="1"/>
    <col min="15377" max="15377" width="14.7109375" style="4" customWidth="1"/>
    <col min="15378" max="15378" width="2" style="4" customWidth="1"/>
    <col min="15379" max="15379" width="1.42578125" style="4" customWidth="1"/>
    <col min="15380" max="15380" width="2" style="4" customWidth="1"/>
    <col min="15381" max="15381" width="14.7109375" style="4" customWidth="1"/>
    <col min="15382" max="15382" width="2" style="4" customWidth="1"/>
    <col min="15383" max="15383" width="1.42578125" style="4" customWidth="1"/>
    <col min="15384" max="15384" width="2" style="4" customWidth="1"/>
    <col min="15385" max="15385" width="14.7109375" style="4" customWidth="1"/>
    <col min="15386" max="15386" width="2" style="4" customWidth="1"/>
    <col min="15387" max="15387" width="1.42578125" style="4" customWidth="1"/>
    <col min="15388" max="15388" width="2" style="4" customWidth="1"/>
    <col min="15389" max="15389" width="14.7109375" style="4" customWidth="1"/>
    <col min="15390" max="15390" width="2" style="4" customWidth="1"/>
    <col min="15391" max="15391" width="1.42578125" style="4" customWidth="1"/>
    <col min="15392" max="15392" width="2" style="4" customWidth="1"/>
    <col min="15393" max="15393" width="14.7109375" style="4" customWidth="1"/>
    <col min="15394" max="15394" width="2" style="4" customWidth="1"/>
    <col min="15395" max="15395" width="1.42578125" style="4" customWidth="1"/>
    <col min="15396" max="15396" width="2" style="4" customWidth="1"/>
    <col min="15397" max="15397" width="15.140625" style="4" customWidth="1"/>
    <col min="15398" max="15398" width="2" style="4" customWidth="1"/>
    <col min="15399" max="15399" width="5.7109375" style="4" customWidth="1"/>
    <col min="15400" max="15616" width="11.42578125" style="4"/>
    <col min="15617" max="15617" width="5.7109375" style="4" customWidth="1"/>
    <col min="15618" max="15618" width="2" style="4" customWidth="1"/>
    <col min="15619" max="15619" width="8.42578125" style="4" customWidth="1"/>
    <col min="15620" max="15620" width="7.85546875" style="4" customWidth="1"/>
    <col min="15621" max="15621" width="2" style="4" customWidth="1"/>
    <col min="15622" max="15622" width="1.42578125" style="4" customWidth="1"/>
    <col min="15623" max="15623" width="1.7109375" style="4" customWidth="1"/>
    <col min="15624" max="15624" width="14.7109375" style="4" customWidth="1"/>
    <col min="15625" max="15625" width="1.42578125" style="4" customWidth="1"/>
    <col min="15626" max="15626" width="1.28515625" style="4" customWidth="1"/>
    <col min="15627" max="15627" width="1.85546875" style="4" customWidth="1"/>
    <col min="15628" max="15628" width="0" style="4" hidden="1" customWidth="1"/>
    <col min="15629" max="15629" width="14.7109375" style="4" customWidth="1"/>
    <col min="15630" max="15630" width="1.7109375" style="4" customWidth="1"/>
    <col min="15631" max="15631" width="1.42578125" style="4" customWidth="1"/>
    <col min="15632" max="15632" width="2" style="4" customWidth="1"/>
    <col min="15633" max="15633" width="14.7109375" style="4" customWidth="1"/>
    <col min="15634" max="15634" width="2" style="4" customWidth="1"/>
    <col min="15635" max="15635" width="1.42578125" style="4" customWidth="1"/>
    <col min="15636" max="15636" width="2" style="4" customWidth="1"/>
    <col min="15637" max="15637" width="14.7109375" style="4" customWidth="1"/>
    <col min="15638" max="15638" width="2" style="4" customWidth="1"/>
    <col min="15639" max="15639" width="1.42578125" style="4" customWidth="1"/>
    <col min="15640" max="15640" width="2" style="4" customWidth="1"/>
    <col min="15641" max="15641" width="14.7109375" style="4" customWidth="1"/>
    <col min="15642" max="15642" width="2" style="4" customWidth="1"/>
    <col min="15643" max="15643" width="1.42578125" style="4" customWidth="1"/>
    <col min="15644" max="15644" width="2" style="4" customWidth="1"/>
    <col min="15645" max="15645" width="14.7109375" style="4" customWidth="1"/>
    <col min="15646" max="15646" width="2" style="4" customWidth="1"/>
    <col min="15647" max="15647" width="1.42578125" style="4" customWidth="1"/>
    <col min="15648" max="15648" width="2" style="4" customWidth="1"/>
    <col min="15649" max="15649" width="14.7109375" style="4" customWidth="1"/>
    <col min="15650" max="15650" width="2" style="4" customWidth="1"/>
    <col min="15651" max="15651" width="1.42578125" style="4" customWidth="1"/>
    <col min="15652" max="15652" width="2" style="4" customWidth="1"/>
    <col min="15653" max="15653" width="15.140625" style="4" customWidth="1"/>
    <col min="15654" max="15654" width="2" style="4" customWidth="1"/>
    <col min="15655" max="15655" width="5.7109375" style="4" customWidth="1"/>
    <col min="15656" max="15872" width="11.42578125" style="4"/>
    <col min="15873" max="15873" width="5.7109375" style="4" customWidth="1"/>
    <col min="15874" max="15874" width="2" style="4" customWidth="1"/>
    <col min="15875" max="15875" width="8.42578125" style="4" customWidth="1"/>
    <col min="15876" max="15876" width="7.85546875" style="4" customWidth="1"/>
    <col min="15877" max="15877" width="2" style="4" customWidth="1"/>
    <col min="15878" max="15878" width="1.42578125" style="4" customWidth="1"/>
    <col min="15879" max="15879" width="1.7109375" style="4" customWidth="1"/>
    <col min="15880" max="15880" width="14.7109375" style="4" customWidth="1"/>
    <col min="15881" max="15881" width="1.42578125" style="4" customWidth="1"/>
    <col min="15882" max="15882" width="1.28515625" style="4" customWidth="1"/>
    <col min="15883" max="15883" width="1.85546875" style="4" customWidth="1"/>
    <col min="15884" max="15884" width="0" style="4" hidden="1" customWidth="1"/>
    <col min="15885" max="15885" width="14.7109375" style="4" customWidth="1"/>
    <col min="15886" max="15886" width="1.7109375" style="4" customWidth="1"/>
    <col min="15887" max="15887" width="1.42578125" style="4" customWidth="1"/>
    <col min="15888" max="15888" width="2" style="4" customWidth="1"/>
    <col min="15889" max="15889" width="14.7109375" style="4" customWidth="1"/>
    <col min="15890" max="15890" width="2" style="4" customWidth="1"/>
    <col min="15891" max="15891" width="1.42578125" style="4" customWidth="1"/>
    <col min="15892" max="15892" width="2" style="4" customWidth="1"/>
    <col min="15893" max="15893" width="14.7109375" style="4" customWidth="1"/>
    <col min="15894" max="15894" width="2" style="4" customWidth="1"/>
    <col min="15895" max="15895" width="1.42578125" style="4" customWidth="1"/>
    <col min="15896" max="15896" width="2" style="4" customWidth="1"/>
    <col min="15897" max="15897" width="14.7109375" style="4" customWidth="1"/>
    <col min="15898" max="15898" width="2" style="4" customWidth="1"/>
    <col min="15899" max="15899" width="1.42578125" style="4" customWidth="1"/>
    <col min="15900" max="15900" width="2" style="4" customWidth="1"/>
    <col min="15901" max="15901" width="14.7109375" style="4" customWidth="1"/>
    <col min="15902" max="15902" width="2" style="4" customWidth="1"/>
    <col min="15903" max="15903" width="1.42578125" style="4" customWidth="1"/>
    <col min="15904" max="15904" width="2" style="4" customWidth="1"/>
    <col min="15905" max="15905" width="14.7109375" style="4" customWidth="1"/>
    <col min="15906" max="15906" width="2" style="4" customWidth="1"/>
    <col min="15907" max="15907" width="1.42578125" style="4" customWidth="1"/>
    <col min="15908" max="15908" width="2" style="4" customWidth="1"/>
    <col min="15909" max="15909" width="15.140625" style="4" customWidth="1"/>
    <col min="15910" max="15910" width="2" style="4" customWidth="1"/>
    <col min="15911" max="15911" width="5.7109375" style="4" customWidth="1"/>
    <col min="15912" max="16128" width="11.42578125" style="4"/>
    <col min="16129" max="16129" width="5.7109375" style="4" customWidth="1"/>
    <col min="16130" max="16130" width="2" style="4" customWidth="1"/>
    <col min="16131" max="16131" width="8.42578125" style="4" customWidth="1"/>
    <col min="16132" max="16132" width="7.85546875" style="4" customWidth="1"/>
    <col min="16133" max="16133" width="2" style="4" customWidth="1"/>
    <col min="16134" max="16134" width="1.42578125" style="4" customWidth="1"/>
    <col min="16135" max="16135" width="1.7109375" style="4" customWidth="1"/>
    <col min="16136" max="16136" width="14.7109375" style="4" customWidth="1"/>
    <col min="16137" max="16137" width="1.42578125" style="4" customWidth="1"/>
    <col min="16138" max="16138" width="1.28515625" style="4" customWidth="1"/>
    <col min="16139" max="16139" width="1.85546875" style="4" customWidth="1"/>
    <col min="16140" max="16140" width="0" style="4" hidden="1" customWidth="1"/>
    <col min="16141" max="16141" width="14.7109375" style="4" customWidth="1"/>
    <col min="16142" max="16142" width="1.7109375" style="4" customWidth="1"/>
    <col min="16143" max="16143" width="1.42578125" style="4" customWidth="1"/>
    <col min="16144" max="16144" width="2" style="4" customWidth="1"/>
    <col min="16145" max="16145" width="14.7109375" style="4" customWidth="1"/>
    <col min="16146" max="16146" width="2" style="4" customWidth="1"/>
    <col min="16147" max="16147" width="1.42578125" style="4" customWidth="1"/>
    <col min="16148" max="16148" width="2" style="4" customWidth="1"/>
    <col min="16149" max="16149" width="14.7109375" style="4" customWidth="1"/>
    <col min="16150" max="16150" width="2" style="4" customWidth="1"/>
    <col min="16151" max="16151" width="1.42578125" style="4" customWidth="1"/>
    <col min="16152" max="16152" width="2" style="4" customWidth="1"/>
    <col min="16153" max="16153" width="14.7109375" style="4" customWidth="1"/>
    <col min="16154" max="16154" width="2" style="4" customWidth="1"/>
    <col min="16155" max="16155" width="1.42578125" style="4" customWidth="1"/>
    <col min="16156" max="16156" width="2" style="4" customWidth="1"/>
    <col min="16157" max="16157" width="14.7109375" style="4" customWidth="1"/>
    <col min="16158" max="16158" width="2" style="4" customWidth="1"/>
    <col min="16159" max="16159" width="1.42578125" style="4" customWidth="1"/>
    <col min="16160" max="16160" width="2" style="4" customWidth="1"/>
    <col min="16161" max="16161" width="14.7109375" style="4" customWidth="1"/>
    <col min="16162" max="16162" width="2" style="4" customWidth="1"/>
    <col min="16163" max="16163" width="1.42578125" style="4" customWidth="1"/>
    <col min="16164" max="16164" width="2" style="4" customWidth="1"/>
    <col min="16165" max="16165" width="15.140625" style="4" customWidth="1"/>
    <col min="16166" max="16166" width="2" style="4" customWidth="1"/>
    <col min="16167" max="16167" width="5.7109375" style="4" customWidth="1"/>
    <col min="16168" max="16384" width="11.42578125" style="4"/>
  </cols>
  <sheetData>
    <row r="1" spans="1:39" ht="30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</row>
    <row r="2" spans="1:39" ht="18.75" customHeight="1" thickBot="1" x14ac:dyDescent="0.25">
      <c r="A2" s="5"/>
      <c r="B2" s="230" t="s">
        <v>0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2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8"/>
    </row>
    <row r="3" spans="1:39" ht="12.75" customHeight="1" x14ac:dyDescent="0.2">
      <c r="A3" s="5"/>
      <c r="B3" s="7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8"/>
    </row>
    <row r="4" spans="1:39" ht="21" customHeight="1" x14ac:dyDescent="0.2">
      <c r="A4" s="5"/>
      <c r="B4" s="233" t="s">
        <v>1</v>
      </c>
      <c r="C4" s="233"/>
      <c r="D4" s="233"/>
      <c r="E4" s="233"/>
      <c r="F4" s="233"/>
      <c r="G4" s="233"/>
      <c r="H4" s="233"/>
      <c r="I4" s="233"/>
      <c r="J4" s="233"/>
      <c r="K4" s="233"/>
      <c r="L4" s="11"/>
      <c r="M4" s="234" t="s">
        <v>2</v>
      </c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5"/>
      <c r="Y4" s="12">
        <v>400</v>
      </c>
      <c r="Z4" s="236" t="s">
        <v>3</v>
      </c>
      <c r="AA4" s="237"/>
      <c r="AB4" s="237"/>
      <c r="AC4" s="238" t="s">
        <v>4</v>
      </c>
      <c r="AD4" s="239"/>
      <c r="AE4" s="239"/>
      <c r="AF4" s="239"/>
      <c r="AG4" s="242">
        <f>Y4/Y5</f>
        <v>1.3333333333333333</v>
      </c>
      <c r="AH4" s="242"/>
      <c r="AI4" s="242"/>
      <c r="AJ4" s="13"/>
      <c r="AK4" s="247" t="s">
        <v>5</v>
      </c>
      <c r="AL4" s="248"/>
      <c r="AM4" s="249"/>
    </row>
    <row r="5" spans="1:39" ht="21" customHeight="1" x14ac:dyDescent="0.2">
      <c r="A5" s="5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14"/>
      <c r="M5" s="234" t="s">
        <v>6</v>
      </c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5"/>
      <c r="Y5" s="12">
        <v>300</v>
      </c>
      <c r="Z5" s="236" t="s">
        <v>7</v>
      </c>
      <c r="AA5" s="237"/>
      <c r="AB5" s="237"/>
      <c r="AC5" s="240"/>
      <c r="AD5" s="241"/>
      <c r="AE5" s="241"/>
      <c r="AF5" s="241"/>
      <c r="AG5" s="243"/>
      <c r="AH5" s="243"/>
      <c r="AI5" s="243"/>
      <c r="AJ5" s="15"/>
      <c r="AK5" s="247"/>
      <c r="AL5" s="248"/>
      <c r="AM5" s="249"/>
    </row>
    <row r="6" spans="1:39" ht="22.5" customHeight="1" thickBot="1" x14ac:dyDescent="0.25">
      <c r="A6" s="5"/>
      <c r="B6" s="250" t="s">
        <v>8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8"/>
    </row>
    <row r="7" spans="1:39" ht="9.75" customHeight="1" thickBot="1" x14ac:dyDescent="0.25">
      <c r="A7" s="5"/>
      <c r="B7" s="16"/>
      <c r="C7" s="17"/>
      <c r="D7" s="17"/>
      <c r="E7" s="18"/>
      <c r="F7" s="7"/>
      <c r="G7" s="16"/>
      <c r="H7" s="17"/>
      <c r="I7" s="18"/>
      <c r="J7" s="7"/>
      <c r="K7" s="19"/>
      <c r="L7" s="20"/>
      <c r="M7" s="20"/>
      <c r="N7" s="21"/>
      <c r="O7" s="7"/>
      <c r="P7" s="19"/>
      <c r="Q7" s="22"/>
      <c r="R7" s="21"/>
      <c r="S7" s="7"/>
      <c r="T7" s="19"/>
      <c r="U7" s="22"/>
      <c r="V7" s="21"/>
      <c r="W7" s="7"/>
      <c r="X7" s="19"/>
      <c r="Y7" s="22"/>
      <c r="Z7" s="21"/>
      <c r="AA7" s="7"/>
      <c r="AB7" s="19"/>
      <c r="AC7" s="22"/>
      <c r="AD7" s="21"/>
      <c r="AE7" s="7"/>
      <c r="AF7" s="19"/>
      <c r="AG7" s="20"/>
      <c r="AH7" s="21"/>
      <c r="AI7" s="7"/>
      <c r="AJ7" s="19"/>
      <c r="AK7" s="22"/>
      <c r="AL7" s="21"/>
      <c r="AM7" s="8"/>
    </row>
    <row r="8" spans="1:39" ht="21" customHeight="1" thickBot="1" x14ac:dyDescent="0.3">
      <c r="A8" s="5"/>
      <c r="B8" s="23"/>
      <c r="C8" s="251" t="s">
        <v>9</v>
      </c>
      <c r="D8" s="252"/>
      <c r="E8" s="24"/>
      <c r="F8" s="25"/>
      <c r="G8" s="23"/>
      <c r="H8" s="26" t="s">
        <v>10</v>
      </c>
      <c r="I8" s="27"/>
      <c r="J8" s="7"/>
      <c r="K8" s="28"/>
      <c r="L8" s="29"/>
      <c r="M8" s="253" t="s">
        <v>11</v>
      </c>
      <c r="N8" s="30"/>
      <c r="O8" s="31"/>
      <c r="P8" s="32"/>
      <c r="Q8" s="253" t="s">
        <v>12</v>
      </c>
      <c r="R8" s="30"/>
      <c r="S8" s="31"/>
      <c r="T8" s="32"/>
      <c r="U8" s="253" t="s">
        <v>13</v>
      </c>
      <c r="V8" s="30"/>
      <c r="W8" s="31"/>
      <c r="X8" s="32"/>
      <c r="Y8" s="253" t="s">
        <v>14</v>
      </c>
      <c r="Z8" s="30"/>
      <c r="AA8" s="31"/>
      <c r="AB8" s="32"/>
      <c r="AC8" s="253" t="s">
        <v>15</v>
      </c>
      <c r="AD8" s="30"/>
      <c r="AE8" s="31"/>
      <c r="AF8" s="32"/>
      <c r="AG8" s="253" t="s">
        <v>16</v>
      </c>
      <c r="AH8" s="33"/>
      <c r="AI8" s="34"/>
      <c r="AJ8" s="32"/>
      <c r="AK8" s="253" t="s">
        <v>17</v>
      </c>
      <c r="AL8" s="33"/>
      <c r="AM8" s="35"/>
    </row>
    <row r="9" spans="1:39" ht="18.75" thickBot="1" x14ac:dyDescent="0.3">
      <c r="A9" s="5"/>
      <c r="B9" s="36"/>
      <c r="C9" s="37"/>
      <c r="D9" s="37"/>
      <c r="E9" s="38"/>
      <c r="F9" s="39"/>
      <c r="G9" s="36"/>
      <c r="H9" s="40"/>
      <c r="I9" s="38"/>
      <c r="J9" s="39"/>
      <c r="K9" s="41"/>
      <c r="L9" s="42"/>
      <c r="M9" s="254"/>
      <c r="N9" s="30"/>
      <c r="O9" s="31"/>
      <c r="P9" s="43"/>
      <c r="Q9" s="254"/>
      <c r="R9" s="30"/>
      <c r="S9" s="31"/>
      <c r="T9" s="43"/>
      <c r="U9" s="254"/>
      <c r="V9" s="30"/>
      <c r="W9" s="31"/>
      <c r="X9" s="43"/>
      <c r="Y9" s="254"/>
      <c r="Z9" s="30"/>
      <c r="AA9" s="31"/>
      <c r="AB9" s="32"/>
      <c r="AC9" s="254"/>
      <c r="AD9" s="30"/>
      <c r="AE9" s="31"/>
      <c r="AF9" s="32"/>
      <c r="AG9" s="254"/>
      <c r="AH9" s="33"/>
      <c r="AI9" s="34"/>
      <c r="AJ9" s="32"/>
      <c r="AK9" s="254"/>
      <c r="AL9" s="33"/>
      <c r="AM9" s="35"/>
    </row>
    <row r="10" spans="1:39" ht="23.25" customHeight="1" thickBot="1" x14ac:dyDescent="0.3">
      <c r="A10" s="5"/>
      <c r="B10" s="36"/>
      <c r="C10" s="44">
        <f>+D12/100</f>
        <v>1.33</v>
      </c>
      <c r="D10" s="45" t="s">
        <v>5</v>
      </c>
      <c r="E10" s="46"/>
      <c r="F10" s="47"/>
      <c r="G10" s="36"/>
      <c r="H10" s="48">
        <f>H12</f>
        <v>100</v>
      </c>
      <c r="I10" s="38"/>
      <c r="J10" s="39"/>
      <c r="K10" s="41"/>
      <c r="L10" s="42">
        <v>8</v>
      </c>
      <c r="M10" s="49"/>
      <c r="N10" s="33"/>
      <c r="O10" s="34"/>
      <c r="P10" s="32"/>
      <c r="Q10" s="50"/>
      <c r="R10" s="51"/>
      <c r="S10" s="52"/>
      <c r="T10" s="32"/>
      <c r="U10" s="50"/>
      <c r="V10" s="51"/>
      <c r="W10" s="52"/>
      <c r="X10" s="32"/>
      <c r="Y10" s="50"/>
      <c r="Z10" s="51"/>
      <c r="AA10" s="52"/>
      <c r="AB10" s="53"/>
      <c r="AC10" s="49"/>
      <c r="AD10" s="33"/>
      <c r="AE10" s="34"/>
      <c r="AF10" s="32"/>
      <c r="AG10" s="49"/>
      <c r="AH10" s="33"/>
      <c r="AI10" s="34"/>
      <c r="AJ10" s="32"/>
      <c r="AK10" s="49"/>
      <c r="AL10" s="33"/>
      <c r="AM10" s="35"/>
    </row>
    <row r="11" spans="1:39" ht="12" hidden="1" customHeight="1" x14ac:dyDescent="0.25">
      <c r="A11" s="5"/>
      <c r="B11" s="36"/>
      <c r="C11" s="54"/>
      <c r="D11" s="55"/>
      <c r="E11" s="46"/>
      <c r="F11" s="47"/>
      <c r="G11" s="36"/>
      <c r="H11" s="56"/>
      <c r="I11" s="38"/>
      <c r="J11" s="39"/>
      <c r="K11" s="41"/>
      <c r="L11" s="42"/>
      <c r="M11" s="49"/>
      <c r="N11" s="33"/>
      <c r="O11" s="34"/>
      <c r="P11" s="32"/>
      <c r="Q11" s="50"/>
      <c r="R11" s="51"/>
      <c r="S11" s="52"/>
      <c r="T11" s="32"/>
      <c r="U11" s="50"/>
      <c r="V11" s="51"/>
      <c r="W11" s="52"/>
      <c r="X11" s="32"/>
      <c r="Y11" s="50"/>
      <c r="Z11" s="51"/>
      <c r="AA11" s="52"/>
      <c r="AB11" s="53"/>
      <c r="AC11" s="49"/>
      <c r="AD11" s="33"/>
      <c r="AE11" s="34"/>
      <c r="AF11" s="32"/>
      <c r="AG11" s="49"/>
      <c r="AH11" s="33"/>
      <c r="AI11" s="34"/>
      <c r="AJ11" s="32"/>
      <c r="AK11" s="49"/>
      <c r="AL11" s="33"/>
      <c r="AM11" s="35"/>
    </row>
    <row r="12" spans="1:39" ht="12" hidden="1" customHeight="1" thickBot="1" x14ac:dyDescent="0.3">
      <c r="A12" s="5"/>
      <c r="B12" s="57"/>
      <c r="C12" s="58"/>
      <c r="D12" s="59">
        <v>133</v>
      </c>
      <c r="E12" s="60"/>
      <c r="F12" s="61"/>
      <c r="G12" s="62"/>
      <c r="H12" s="63">
        <v>100</v>
      </c>
      <c r="I12" s="64"/>
      <c r="J12" s="65"/>
      <c r="K12" s="244"/>
      <c r="L12" s="66"/>
      <c r="M12" s="67">
        <v>25</v>
      </c>
      <c r="N12" s="68"/>
      <c r="O12" s="69"/>
      <c r="P12" s="70"/>
      <c r="Q12" s="67">
        <v>50</v>
      </c>
      <c r="R12" s="68"/>
      <c r="S12" s="69"/>
      <c r="T12" s="70"/>
      <c r="U12" s="67">
        <v>75</v>
      </c>
      <c r="V12" s="68"/>
      <c r="W12" s="69"/>
      <c r="X12" s="70"/>
      <c r="Y12" s="67">
        <v>100</v>
      </c>
      <c r="Z12" s="68"/>
      <c r="AA12" s="69"/>
      <c r="AB12" s="71"/>
      <c r="AC12" s="72">
        <v>125</v>
      </c>
      <c r="AD12" s="73"/>
      <c r="AE12" s="25"/>
      <c r="AF12" s="32"/>
      <c r="AG12" s="72">
        <v>150</v>
      </c>
      <c r="AH12" s="33"/>
      <c r="AI12" s="34"/>
      <c r="AJ12" s="32"/>
      <c r="AK12" s="72">
        <v>200</v>
      </c>
      <c r="AL12" s="33"/>
      <c r="AM12" s="35"/>
    </row>
    <row r="13" spans="1:39" ht="19.5" customHeight="1" x14ac:dyDescent="0.25">
      <c r="A13" s="5"/>
      <c r="B13" s="36"/>
      <c r="C13" s="74"/>
      <c r="D13" s="74"/>
      <c r="E13" s="75"/>
      <c r="F13" s="76"/>
      <c r="G13" s="62"/>
      <c r="H13" s="77"/>
      <c r="I13" s="64"/>
      <c r="J13" s="65"/>
      <c r="K13" s="244"/>
      <c r="L13" s="42"/>
      <c r="M13" s="245">
        <f>((M12)/(($C$10*$H$10)/100))/86400</f>
        <v>2.1755778334725702E-4</v>
      </c>
      <c r="N13" s="78"/>
      <c r="O13" s="79"/>
      <c r="P13" s="80"/>
      <c r="Q13" s="245">
        <f>((Q12)/(($C$10*$H$10)/100))/86400</f>
        <v>4.3511556669451404E-4</v>
      </c>
      <c r="R13" s="78"/>
      <c r="S13" s="79"/>
      <c r="T13" s="80"/>
      <c r="U13" s="245">
        <f>((U12)/(($C$10*$H$10)/100))/86400</f>
        <v>6.5267335004177106E-4</v>
      </c>
      <c r="V13" s="78"/>
      <c r="W13" s="79"/>
      <c r="X13" s="80"/>
      <c r="Y13" s="245">
        <f>((Y12)/(($C$10*$H$10)/100))/86400</f>
        <v>8.7023113338902808E-4</v>
      </c>
      <c r="Z13" s="78"/>
      <c r="AA13" s="79"/>
      <c r="AB13" s="80"/>
      <c r="AC13" s="245">
        <f>((AC12)/(($C$10*$H$10)/100))/86400</f>
        <v>1.0877889167362851E-3</v>
      </c>
      <c r="AD13" s="78"/>
      <c r="AE13" s="79"/>
      <c r="AF13" s="80"/>
      <c r="AG13" s="245">
        <f>((AG12)/(($C$10*$H$10)/100))/86400</f>
        <v>1.3053467000835421E-3</v>
      </c>
      <c r="AH13" s="33"/>
      <c r="AI13" s="34"/>
      <c r="AJ13" s="80"/>
      <c r="AK13" s="245">
        <f>((AK12)/(($C$10*$H$10)/100))/86400</f>
        <v>1.7404622667780562E-3</v>
      </c>
      <c r="AL13" s="33"/>
      <c r="AM13" s="35"/>
    </row>
    <row r="14" spans="1:39" ht="13.5" customHeight="1" thickBot="1" x14ac:dyDescent="0.3">
      <c r="A14" s="5"/>
      <c r="B14" s="36"/>
      <c r="C14" s="81"/>
      <c r="D14" s="81"/>
      <c r="E14" s="82"/>
      <c r="F14" s="83"/>
      <c r="G14" s="84"/>
      <c r="H14" s="85"/>
      <c r="I14" s="86"/>
      <c r="J14" s="87"/>
      <c r="K14" s="88"/>
      <c r="L14" s="42"/>
      <c r="M14" s="246"/>
      <c r="N14" s="78"/>
      <c r="O14" s="79"/>
      <c r="P14" s="89"/>
      <c r="Q14" s="246"/>
      <c r="R14" s="78"/>
      <c r="S14" s="79"/>
      <c r="T14" s="89"/>
      <c r="U14" s="246"/>
      <c r="V14" s="78"/>
      <c r="W14" s="79"/>
      <c r="X14" s="89"/>
      <c r="Y14" s="246"/>
      <c r="Z14" s="78"/>
      <c r="AA14" s="79"/>
      <c r="AB14" s="90"/>
      <c r="AC14" s="246"/>
      <c r="AD14" s="78"/>
      <c r="AE14" s="79"/>
      <c r="AF14" s="32"/>
      <c r="AG14" s="246"/>
      <c r="AH14" s="33"/>
      <c r="AI14" s="34"/>
      <c r="AJ14" s="32"/>
      <c r="AK14" s="246"/>
      <c r="AL14" s="33"/>
      <c r="AM14" s="35"/>
    </row>
    <row r="15" spans="1:39" ht="10.5" customHeight="1" x14ac:dyDescent="0.25">
      <c r="A15" s="5"/>
      <c r="B15" s="36"/>
      <c r="C15" s="37"/>
      <c r="D15" s="37"/>
      <c r="E15" s="38"/>
      <c r="F15" s="39"/>
      <c r="G15" s="36"/>
      <c r="H15" s="37"/>
      <c r="I15" s="38"/>
      <c r="J15" s="39"/>
      <c r="K15" s="41"/>
      <c r="L15" s="42"/>
      <c r="M15" s="91"/>
      <c r="N15" s="92"/>
      <c r="O15" s="91"/>
      <c r="P15" s="43"/>
      <c r="Q15" s="93"/>
      <c r="R15" s="94"/>
      <c r="S15" s="95"/>
      <c r="T15" s="43"/>
      <c r="U15" s="93"/>
      <c r="V15" s="94"/>
      <c r="W15" s="95"/>
      <c r="X15" s="43"/>
      <c r="Y15" s="93"/>
      <c r="Z15" s="94"/>
      <c r="AA15" s="95"/>
      <c r="AB15" s="32"/>
      <c r="AC15" s="49"/>
      <c r="AD15" s="33"/>
      <c r="AE15" s="34"/>
      <c r="AF15" s="32"/>
      <c r="AG15" s="49"/>
      <c r="AH15" s="33"/>
      <c r="AI15" s="34"/>
      <c r="AJ15" s="32"/>
      <c r="AK15" s="49"/>
      <c r="AL15" s="33"/>
      <c r="AM15" s="35"/>
    </row>
    <row r="16" spans="1:39" ht="18.75" thickBot="1" x14ac:dyDescent="0.3">
      <c r="A16" s="5"/>
      <c r="B16" s="36"/>
      <c r="C16" s="37"/>
      <c r="D16" s="37"/>
      <c r="E16" s="38"/>
      <c r="F16" s="39"/>
      <c r="G16" s="36"/>
      <c r="H16" s="37"/>
      <c r="I16" s="38"/>
      <c r="J16" s="39"/>
      <c r="K16" s="96"/>
      <c r="L16" s="97"/>
      <c r="M16" s="98"/>
      <c r="N16" s="99"/>
      <c r="O16" s="95"/>
      <c r="P16" s="100"/>
      <c r="Q16" s="101"/>
      <c r="R16" s="102"/>
      <c r="S16" s="103"/>
      <c r="T16" s="100"/>
      <c r="U16" s="101"/>
      <c r="V16" s="102"/>
      <c r="W16" s="103"/>
      <c r="X16" s="100"/>
      <c r="Y16" s="101"/>
      <c r="Z16" s="102"/>
      <c r="AA16" s="103"/>
      <c r="AB16" s="104"/>
      <c r="AC16" s="105"/>
      <c r="AD16" s="106"/>
      <c r="AE16" s="34"/>
      <c r="AF16" s="104"/>
      <c r="AG16" s="105"/>
      <c r="AH16" s="107"/>
      <c r="AI16" s="34"/>
      <c r="AJ16" s="104"/>
      <c r="AK16" s="105"/>
      <c r="AL16" s="107"/>
      <c r="AM16" s="35"/>
    </row>
    <row r="17" spans="1:39" ht="10.5" customHeight="1" x14ac:dyDescent="0.25">
      <c r="A17" s="5"/>
      <c r="B17" s="36"/>
      <c r="C17" s="37"/>
      <c r="D17" s="37"/>
      <c r="E17" s="38"/>
      <c r="F17" s="39"/>
      <c r="G17" s="36"/>
      <c r="H17" s="37"/>
      <c r="I17" s="38"/>
      <c r="J17" s="39"/>
      <c r="K17" s="39"/>
      <c r="L17" s="39"/>
      <c r="M17" s="95"/>
      <c r="N17" s="95"/>
      <c r="O17" s="95"/>
      <c r="P17" s="95"/>
      <c r="Q17" s="108"/>
      <c r="R17" s="108"/>
      <c r="S17" s="108"/>
      <c r="T17" s="95"/>
      <c r="U17" s="108"/>
      <c r="V17" s="108"/>
      <c r="W17" s="108"/>
      <c r="X17" s="95"/>
      <c r="Y17" s="108"/>
      <c r="Z17" s="108"/>
      <c r="AA17" s="108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5"/>
    </row>
    <row r="18" spans="1:39" ht="4.5" customHeight="1" thickBot="1" x14ac:dyDescent="0.3">
      <c r="A18" s="5"/>
      <c r="B18" s="36"/>
      <c r="C18" s="37"/>
      <c r="D18" s="37"/>
      <c r="E18" s="38"/>
      <c r="F18" s="39"/>
      <c r="G18" s="36"/>
      <c r="H18" s="37"/>
      <c r="I18" s="38"/>
      <c r="J18" s="39"/>
      <c r="K18" s="39"/>
      <c r="L18" s="3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5"/>
    </row>
    <row r="19" spans="1:39" ht="18" x14ac:dyDescent="0.25">
      <c r="A19" s="5"/>
      <c r="B19" s="36"/>
      <c r="C19" s="37"/>
      <c r="D19" s="37"/>
      <c r="E19" s="38"/>
      <c r="F19" s="39"/>
      <c r="G19" s="36"/>
      <c r="H19" s="37"/>
      <c r="I19" s="38"/>
      <c r="J19" s="39"/>
      <c r="K19" s="109"/>
      <c r="L19" s="110"/>
      <c r="M19" s="111"/>
      <c r="N19" s="112"/>
      <c r="O19" s="95"/>
      <c r="P19" s="113"/>
      <c r="Q19" s="111"/>
      <c r="R19" s="112"/>
      <c r="S19" s="95"/>
      <c r="T19" s="113"/>
      <c r="U19" s="111"/>
      <c r="V19" s="112"/>
      <c r="W19" s="95"/>
      <c r="X19" s="113"/>
      <c r="Y19" s="111"/>
      <c r="Z19" s="112"/>
      <c r="AA19" s="95"/>
      <c r="AB19" s="114"/>
      <c r="AC19" s="115"/>
      <c r="AD19" s="116"/>
      <c r="AE19" s="34"/>
      <c r="AF19" s="114"/>
      <c r="AG19" s="117"/>
      <c r="AH19" s="116"/>
      <c r="AI19" s="34"/>
      <c r="AJ19" s="114"/>
      <c r="AK19" s="115"/>
      <c r="AL19" s="116"/>
      <c r="AM19" s="35"/>
    </row>
    <row r="20" spans="1:39" ht="8.25" customHeight="1" thickBot="1" x14ac:dyDescent="0.3">
      <c r="A20" s="5"/>
      <c r="B20" s="36"/>
      <c r="C20" s="37"/>
      <c r="D20" s="37"/>
      <c r="E20" s="38"/>
      <c r="F20" s="39"/>
      <c r="G20" s="36"/>
      <c r="H20" s="37"/>
      <c r="I20" s="38"/>
      <c r="J20" s="39"/>
      <c r="K20" s="41"/>
      <c r="L20" s="39"/>
      <c r="M20" s="118"/>
      <c r="N20" s="119"/>
      <c r="O20" s="118"/>
      <c r="P20" s="43"/>
      <c r="Q20" s="93"/>
      <c r="R20" s="94"/>
      <c r="S20" s="95"/>
      <c r="T20" s="43"/>
      <c r="U20" s="93"/>
      <c r="V20" s="94"/>
      <c r="W20" s="95"/>
      <c r="X20" s="43"/>
      <c r="Y20" s="93"/>
      <c r="Z20" s="94"/>
      <c r="AA20" s="95"/>
      <c r="AB20" s="32"/>
      <c r="AC20" s="49"/>
      <c r="AD20" s="33"/>
      <c r="AE20" s="34"/>
      <c r="AF20" s="32"/>
      <c r="AG20" s="34"/>
      <c r="AH20" s="33"/>
      <c r="AI20" s="34"/>
      <c r="AJ20" s="32"/>
      <c r="AK20" s="49"/>
      <c r="AL20" s="33"/>
      <c r="AM20" s="35"/>
    </row>
    <row r="21" spans="1:39" ht="21" customHeight="1" x14ac:dyDescent="0.25">
      <c r="A21" s="5"/>
      <c r="B21" s="36"/>
      <c r="C21" s="37"/>
      <c r="D21" s="37"/>
      <c r="E21" s="38"/>
      <c r="F21" s="39"/>
      <c r="G21" s="36"/>
      <c r="H21" s="37"/>
      <c r="I21" s="38"/>
      <c r="J21" s="39"/>
      <c r="K21" s="41"/>
      <c r="L21" s="42"/>
      <c r="M21" s="253" t="s">
        <v>18</v>
      </c>
      <c r="N21" s="94"/>
      <c r="O21" s="95"/>
      <c r="P21" s="43"/>
      <c r="Q21" s="253" t="s">
        <v>19</v>
      </c>
      <c r="R21" s="94"/>
      <c r="S21" s="95"/>
      <c r="T21" s="43"/>
      <c r="U21" s="253" t="s">
        <v>20</v>
      </c>
      <c r="V21" s="94"/>
      <c r="W21" s="95"/>
      <c r="X21" s="43"/>
      <c r="Y21" s="253" t="s">
        <v>21</v>
      </c>
      <c r="Z21" s="94"/>
      <c r="AA21" s="95"/>
      <c r="AB21" s="32"/>
      <c r="AC21" s="253" t="s">
        <v>22</v>
      </c>
      <c r="AD21" s="33"/>
      <c r="AE21" s="34"/>
      <c r="AF21" s="32"/>
      <c r="AG21" s="253" t="s">
        <v>23</v>
      </c>
      <c r="AH21" s="33"/>
      <c r="AI21" s="34"/>
      <c r="AJ21" s="32"/>
      <c r="AK21" s="253" t="s">
        <v>24</v>
      </c>
      <c r="AL21" s="33"/>
      <c r="AM21" s="35"/>
    </row>
    <row r="22" spans="1:39" ht="19.5" customHeight="1" thickBot="1" x14ac:dyDescent="0.3">
      <c r="A22" s="5"/>
      <c r="B22" s="36"/>
      <c r="C22" s="37"/>
      <c r="D22" s="37"/>
      <c r="E22" s="38"/>
      <c r="F22" s="39"/>
      <c r="G22" s="36"/>
      <c r="H22" s="37"/>
      <c r="I22" s="38"/>
      <c r="J22" s="39"/>
      <c r="K22" s="41"/>
      <c r="L22" s="42"/>
      <c r="M22" s="254"/>
      <c r="N22" s="94"/>
      <c r="O22" s="95"/>
      <c r="P22" s="43"/>
      <c r="Q22" s="254"/>
      <c r="R22" s="94"/>
      <c r="S22" s="95"/>
      <c r="T22" s="43"/>
      <c r="U22" s="254"/>
      <c r="V22" s="94"/>
      <c r="W22" s="95"/>
      <c r="X22" s="43"/>
      <c r="Y22" s="254"/>
      <c r="Z22" s="94"/>
      <c r="AA22" s="95"/>
      <c r="AB22" s="32"/>
      <c r="AC22" s="254"/>
      <c r="AD22" s="33"/>
      <c r="AE22" s="34"/>
      <c r="AF22" s="32"/>
      <c r="AG22" s="254"/>
      <c r="AH22" s="33"/>
      <c r="AI22" s="34"/>
      <c r="AJ22" s="32"/>
      <c r="AK22" s="254"/>
      <c r="AL22" s="33"/>
      <c r="AM22" s="35"/>
    </row>
    <row r="23" spans="1:39" ht="23.25" customHeight="1" thickBot="1" x14ac:dyDescent="0.3">
      <c r="A23" s="5"/>
      <c r="B23" s="36"/>
      <c r="C23" s="37"/>
      <c r="D23" s="37"/>
      <c r="E23" s="38"/>
      <c r="F23" s="39"/>
      <c r="G23" s="36"/>
      <c r="H23" s="37"/>
      <c r="I23" s="38"/>
      <c r="J23" s="39"/>
      <c r="K23" s="41"/>
      <c r="L23" s="42"/>
      <c r="M23" s="49"/>
      <c r="N23" s="94"/>
      <c r="O23" s="95"/>
      <c r="P23" s="43"/>
      <c r="Q23" s="49"/>
      <c r="R23" s="94"/>
      <c r="S23" s="95"/>
      <c r="T23" s="43"/>
      <c r="U23" s="49"/>
      <c r="V23" s="94"/>
      <c r="W23" s="95"/>
      <c r="X23" s="43"/>
      <c r="Y23" s="49"/>
      <c r="Z23" s="94"/>
      <c r="AA23" s="95"/>
      <c r="AB23" s="32"/>
      <c r="AC23" s="49"/>
      <c r="AD23" s="33"/>
      <c r="AE23" s="34"/>
      <c r="AF23" s="32"/>
      <c r="AG23" s="49"/>
      <c r="AH23" s="33"/>
      <c r="AI23" s="34"/>
      <c r="AJ23" s="32"/>
      <c r="AK23" s="49"/>
      <c r="AL23" s="33"/>
      <c r="AM23" s="35"/>
    </row>
    <row r="24" spans="1:39" ht="18.75" hidden="1" thickBot="1" x14ac:dyDescent="0.3">
      <c r="A24" s="5"/>
      <c r="B24" s="36"/>
      <c r="C24" s="37"/>
      <c r="D24" s="37"/>
      <c r="E24" s="38"/>
      <c r="F24" s="39"/>
      <c r="G24" s="36"/>
      <c r="H24" s="37"/>
      <c r="I24" s="38"/>
      <c r="J24" s="39"/>
      <c r="K24" s="41"/>
      <c r="L24" s="42"/>
      <c r="M24" s="49"/>
      <c r="N24" s="94"/>
      <c r="O24" s="95"/>
      <c r="P24" s="43"/>
      <c r="Q24" s="49"/>
      <c r="R24" s="94"/>
      <c r="S24" s="95"/>
      <c r="T24" s="43"/>
      <c r="U24" s="49"/>
      <c r="V24" s="94"/>
      <c r="W24" s="95"/>
      <c r="X24" s="43"/>
      <c r="Y24" s="49"/>
      <c r="Z24" s="94"/>
      <c r="AA24" s="95"/>
      <c r="AB24" s="32"/>
      <c r="AC24" s="49"/>
      <c r="AD24" s="33"/>
      <c r="AE24" s="34"/>
      <c r="AF24" s="32"/>
      <c r="AG24" s="49"/>
      <c r="AH24" s="33"/>
      <c r="AI24" s="34"/>
      <c r="AJ24" s="32"/>
      <c r="AK24" s="49"/>
      <c r="AL24" s="33"/>
      <c r="AM24" s="35"/>
    </row>
    <row r="25" spans="1:39" ht="18.75" hidden="1" thickBot="1" x14ac:dyDescent="0.3">
      <c r="A25" s="5"/>
      <c r="B25" s="36"/>
      <c r="C25" s="37"/>
      <c r="D25" s="37"/>
      <c r="E25" s="38"/>
      <c r="F25" s="39"/>
      <c r="G25" s="36"/>
      <c r="H25" s="37"/>
      <c r="I25" s="38"/>
      <c r="J25" s="39"/>
      <c r="K25" s="41"/>
      <c r="L25" s="42"/>
      <c r="M25" s="72">
        <v>250</v>
      </c>
      <c r="N25" s="94"/>
      <c r="O25" s="95"/>
      <c r="P25" s="43"/>
      <c r="Q25" s="72">
        <v>300</v>
      </c>
      <c r="R25" s="94"/>
      <c r="S25" s="95"/>
      <c r="T25" s="43"/>
      <c r="U25" s="72">
        <v>400</v>
      </c>
      <c r="V25" s="94"/>
      <c r="W25" s="95"/>
      <c r="X25" s="43"/>
      <c r="Y25" s="72">
        <v>500</v>
      </c>
      <c r="Z25" s="94"/>
      <c r="AA25" s="95"/>
      <c r="AB25" s="32"/>
      <c r="AC25" s="72">
        <v>600</v>
      </c>
      <c r="AD25" s="33"/>
      <c r="AE25" s="34"/>
      <c r="AF25" s="32"/>
      <c r="AG25" s="72">
        <v>800</v>
      </c>
      <c r="AH25" s="33"/>
      <c r="AI25" s="34"/>
      <c r="AJ25" s="32"/>
      <c r="AK25" s="72">
        <v>1500</v>
      </c>
      <c r="AL25" s="33"/>
      <c r="AM25" s="35"/>
    </row>
    <row r="26" spans="1:39" ht="19.5" customHeight="1" x14ac:dyDescent="0.25">
      <c r="A26" s="5"/>
      <c r="B26" s="36"/>
      <c r="C26" s="37"/>
      <c r="D26" s="37"/>
      <c r="E26" s="38"/>
      <c r="F26" s="39"/>
      <c r="G26" s="36"/>
      <c r="H26" s="37"/>
      <c r="I26" s="38"/>
      <c r="J26" s="39"/>
      <c r="K26" s="41"/>
      <c r="L26" s="42"/>
      <c r="M26" s="245">
        <f>((M25)/(($C$10*$H$10)/100))/86400</f>
        <v>2.1755778334725702E-3</v>
      </c>
      <c r="N26" s="94"/>
      <c r="O26" s="95"/>
      <c r="P26" s="43"/>
      <c r="Q26" s="245">
        <f>((Q25)/(($C$10*$H$10)/100))/86400</f>
        <v>2.6106934001670842E-3</v>
      </c>
      <c r="R26" s="94"/>
      <c r="S26" s="95"/>
      <c r="T26" s="43"/>
      <c r="U26" s="245">
        <f>((U25)/(($C$10*$H$10)/100))/86400</f>
        <v>3.4809245335561123E-3</v>
      </c>
      <c r="V26" s="94"/>
      <c r="W26" s="95"/>
      <c r="X26" s="43"/>
      <c r="Y26" s="245">
        <f>((Y25)/(($C$10*$H$10)/100))/86400</f>
        <v>4.3511556669451404E-3</v>
      </c>
      <c r="Z26" s="94"/>
      <c r="AA26" s="95"/>
      <c r="AB26" s="32"/>
      <c r="AC26" s="245">
        <f>((AC25)/(($C$10*$H$10)/100))/86400</f>
        <v>5.2213868003341685E-3</v>
      </c>
      <c r="AD26" s="33"/>
      <c r="AE26" s="34"/>
      <c r="AF26" s="32"/>
      <c r="AG26" s="245">
        <f>((AG25)/(($C$10*$H$10)/100))/86400</f>
        <v>6.9618490671122246E-3</v>
      </c>
      <c r="AH26" s="33"/>
      <c r="AI26" s="34"/>
      <c r="AJ26" s="32"/>
      <c r="AK26" s="245">
        <f>((AK25)/(($C$10*$H$10)/100))/86400</f>
        <v>1.3053467000835421E-2</v>
      </c>
      <c r="AL26" s="33"/>
      <c r="AM26" s="35"/>
    </row>
    <row r="27" spans="1:39" ht="13.5" customHeight="1" thickBot="1" x14ac:dyDescent="0.3">
      <c r="A27" s="5"/>
      <c r="B27" s="23"/>
      <c r="C27" s="120"/>
      <c r="D27" s="120"/>
      <c r="E27" s="27"/>
      <c r="F27" s="7"/>
      <c r="G27" s="23"/>
      <c r="H27" s="120"/>
      <c r="I27" s="27"/>
      <c r="J27" s="7"/>
      <c r="K27" s="28"/>
      <c r="L27" s="121"/>
      <c r="M27" s="246"/>
      <c r="N27" s="33"/>
      <c r="O27" s="34"/>
      <c r="P27" s="32"/>
      <c r="Q27" s="246"/>
      <c r="R27" s="122"/>
      <c r="S27" s="123"/>
      <c r="T27" s="32"/>
      <c r="U27" s="246"/>
      <c r="V27" s="122"/>
      <c r="W27" s="123"/>
      <c r="X27" s="32"/>
      <c r="Y27" s="246"/>
      <c r="Z27" s="122"/>
      <c r="AA27" s="123"/>
      <c r="AB27" s="32"/>
      <c r="AC27" s="246"/>
      <c r="AD27" s="33"/>
      <c r="AE27" s="34"/>
      <c r="AF27" s="32"/>
      <c r="AG27" s="246"/>
      <c r="AH27" s="33"/>
      <c r="AI27" s="34"/>
      <c r="AJ27" s="32"/>
      <c r="AK27" s="246"/>
      <c r="AL27" s="33"/>
      <c r="AM27" s="35"/>
    </row>
    <row r="28" spans="1:39" ht="10.5" customHeight="1" x14ac:dyDescent="0.2">
      <c r="A28" s="5"/>
      <c r="B28" s="23"/>
      <c r="C28" s="120"/>
      <c r="D28" s="120"/>
      <c r="E28" s="27"/>
      <c r="F28" s="7"/>
      <c r="G28" s="23"/>
      <c r="H28" s="120"/>
      <c r="I28" s="27"/>
      <c r="J28" s="7"/>
      <c r="K28" s="28"/>
      <c r="L28" s="121"/>
      <c r="M28" s="7"/>
      <c r="N28" s="124"/>
      <c r="O28" s="7"/>
      <c r="P28" s="28"/>
      <c r="Q28" s="121"/>
      <c r="R28" s="124"/>
      <c r="S28" s="7"/>
      <c r="T28" s="28"/>
      <c r="U28" s="121"/>
      <c r="V28" s="124"/>
      <c r="W28" s="7"/>
      <c r="X28" s="28"/>
      <c r="Y28" s="121"/>
      <c r="Z28" s="124"/>
      <c r="AA28" s="7"/>
      <c r="AB28" s="28"/>
      <c r="AC28" s="29"/>
      <c r="AD28" s="124"/>
      <c r="AE28" s="7"/>
      <c r="AF28" s="28"/>
      <c r="AG28" s="29"/>
      <c r="AH28" s="124"/>
      <c r="AI28" s="7"/>
      <c r="AJ28" s="28"/>
      <c r="AK28" s="29"/>
      <c r="AL28" s="124"/>
      <c r="AM28" s="8"/>
    </row>
    <row r="29" spans="1:39" ht="19.5" customHeight="1" thickBot="1" x14ac:dyDescent="0.25">
      <c r="A29" s="5"/>
      <c r="B29" s="125"/>
      <c r="C29" s="126"/>
      <c r="D29" s="126"/>
      <c r="E29" s="127"/>
      <c r="F29" s="7"/>
      <c r="G29" s="125"/>
      <c r="H29" s="126"/>
      <c r="I29" s="127"/>
      <c r="J29" s="7"/>
      <c r="K29" s="128"/>
      <c r="L29" s="129"/>
      <c r="M29" s="130"/>
      <c r="N29" s="131"/>
      <c r="O29" s="7"/>
      <c r="P29" s="128"/>
      <c r="Q29" s="130"/>
      <c r="R29" s="131"/>
      <c r="S29" s="7"/>
      <c r="T29" s="128"/>
      <c r="U29" s="130"/>
      <c r="V29" s="131"/>
      <c r="W29" s="7"/>
      <c r="X29" s="128"/>
      <c r="Y29" s="130"/>
      <c r="Z29" s="131"/>
      <c r="AA29" s="7"/>
      <c r="AB29" s="128"/>
      <c r="AC29" s="130"/>
      <c r="AD29" s="131"/>
      <c r="AE29" s="7"/>
      <c r="AF29" s="128"/>
      <c r="AG29" s="130"/>
      <c r="AH29" s="131"/>
      <c r="AI29" s="7"/>
      <c r="AJ29" s="128"/>
      <c r="AK29" s="130"/>
      <c r="AL29" s="131"/>
      <c r="AM29" s="8"/>
    </row>
    <row r="30" spans="1:39" ht="30" customHeight="1" thickBot="1" x14ac:dyDescent="0.25">
      <c r="A30" s="132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3"/>
    </row>
    <row r="31" spans="1:39" s="135" customFormat="1" ht="20.100000000000001" customHeight="1" thickBot="1" x14ac:dyDescent="0.25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</row>
    <row r="32" spans="1:39" s="135" customFormat="1" ht="30" customHeight="1" thickBot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3"/>
    </row>
    <row r="33" spans="1:39" s="135" customFormat="1" ht="19.5" customHeight="1" thickBot="1" x14ac:dyDescent="0.25">
      <c r="A33" s="5"/>
      <c r="B33" s="230" t="s">
        <v>25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2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9"/>
      <c r="AM33" s="8"/>
    </row>
    <row r="34" spans="1:39" s="135" customFormat="1" ht="22.5" customHeight="1" thickBot="1" x14ac:dyDescent="0.25">
      <c r="A34" s="5"/>
      <c r="B34" s="255" t="s">
        <v>26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8"/>
    </row>
    <row r="35" spans="1:39" s="135" customFormat="1" ht="9.75" customHeight="1" thickBot="1" x14ac:dyDescent="0.25">
      <c r="A35" s="5"/>
      <c r="B35" s="16"/>
      <c r="C35" s="17"/>
      <c r="D35" s="17"/>
      <c r="E35" s="18"/>
      <c r="F35" s="7"/>
      <c r="G35" s="16"/>
      <c r="H35" s="17"/>
      <c r="I35" s="18"/>
      <c r="J35" s="7"/>
      <c r="K35" s="19"/>
      <c r="L35" s="20"/>
      <c r="M35" s="20"/>
      <c r="N35" s="21"/>
      <c r="O35" s="7"/>
      <c r="P35" s="19"/>
      <c r="Q35" s="20"/>
      <c r="R35" s="21"/>
      <c r="S35" s="7"/>
      <c r="T35" s="19"/>
      <c r="U35" s="20"/>
      <c r="V35" s="21"/>
      <c r="W35" s="7"/>
      <c r="X35" s="19"/>
      <c r="Y35" s="20"/>
      <c r="Z35" s="21"/>
      <c r="AA35" s="7"/>
      <c r="AB35" s="19"/>
      <c r="AC35" s="20"/>
      <c r="AD35" s="21"/>
      <c r="AE35" s="7"/>
      <c r="AF35" s="19"/>
      <c r="AG35" s="20"/>
      <c r="AH35" s="21"/>
      <c r="AI35" s="7"/>
      <c r="AJ35" s="19"/>
      <c r="AK35" s="20"/>
      <c r="AL35" s="21"/>
      <c r="AM35" s="8"/>
    </row>
    <row r="36" spans="1:39" s="135" customFormat="1" ht="21" customHeight="1" thickBot="1" x14ac:dyDescent="0.3">
      <c r="A36" s="5"/>
      <c r="B36" s="23"/>
      <c r="C36" s="251" t="s">
        <v>9</v>
      </c>
      <c r="D36" s="252"/>
      <c r="E36" s="24"/>
      <c r="F36" s="25"/>
      <c r="G36" s="23"/>
      <c r="H36" s="26" t="s">
        <v>10</v>
      </c>
      <c r="I36" s="27"/>
      <c r="J36" s="7"/>
      <c r="K36" s="28"/>
      <c r="L36" s="29"/>
      <c r="M36" s="253" t="s">
        <v>27</v>
      </c>
      <c r="N36" s="30"/>
      <c r="O36" s="31"/>
      <c r="P36" s="28"/>
      <c r="Q36" s="253" t="s">
        <v>28</v>
      </c>
      <c r="R36" s="30"/>
      <c r="S36" s="31"/>
      <c r="T36" s="28"/>
      <c r="U36" s="253" t="s">
        <v>29</v>
      </c>
      <c r="V36" s="30"/>
      <c r="W36" s="31"/>
      <c r="X36" s="28"/>
      <c r="Y36" s="253" t="s">
        <v>30</v>
      </c>
      <c r="Z36" s="30"/>
      <c r="AA36" s="31"/>
      <c r="AB36" s="28"/>
      <c r="AC36" s="253" t="s">
        <v>31</v>
      </c>
      <c r="AD36" s="30"/>
      <c r="AE36" s="31"/>
      <c r="AF36" s="28"/>
      <c r="AG36" s="253" t="s">
        <v>32</v>
      </c>
      <c r="AH36" s="124"/>
      <c r="AI36" s="7"/>
      <c r="AJ36" s="28"/>
      <c r="AK36" s="253" t="s">
        <v>33</v>
      </c>
      <c r="AL36" s="124"/>
      <c r="AM36" s="8"/>
    </row>
    <row r="37" spans="1:39" s="135" customFormat="1" ht="19.5" customHeight="1" thickBot="1" x14ac:dyDescent="0.25">
      <c r="A37" s="5"/>
      <c r="B37" s="36"/>
      <c r="C37" s="37"/>
      <c r="D37" s="37"/>
      <c r="E37" s="38"/>
      <c r="F37" s="39"/>
      <c r="G37" s="36"/>
      <c r="H37" s="40"/>
      <c r="I37" s="38"/>
      <c r="J37" s="39"/>
      <c r="K37" s="41"/>
      <c r="L37" s="42"/>
      <c r="M37" s="254"/>
      <c r="N37" s="30"/>
      <c r="O37" s="31"/>
      <c r="P37" s="41"/>
      <c r="Q37" s="254"/>
      <c r="R37" s="30"/>
      <c r="S37" s="31"/>
      <c r="T37" s="41"/>
      <c r="U37" s="254"/>
      <c r="V37" s="30"/>
      <c r="W37" s="31"/>
      <c r="X37" s="41"/>
      <c r="Y37" s="254"/>
      <c r="Z37" s="30"/>
      <c r="AA37" s="31"/>
      <c r="AB37" s="28"/>
      <c r="AC37" s="254"/>
      <c r="AD37" s="30"/>
      <c r="AE37" s="31"/>
      <c r="AF37" s="28"/>
      <c r="AG37" s="254"/>
      <c r="AH37" s="124"/>
      <c r="AI37" s="7"/>
      <c r="AJ37" s="28"/>
      <c r="AK37" s="254"/>
      <c r="AL37" s="124"/>
      <c r="AM37" s="8"/>
    </row>
    <row r="38" spans="1:39" s="135" customFormat="1" ht="23.25" customHeight="1" thickBot="1" x14ac:dyDescent="0.3">
      <c r="A38" s="5"/>
      <c r="B38" s="36"/>
      <c r="C38" s="44">
        <f>+D40/10</f>
        <v>15.8</v>
      </c>
      <c r="D38" s="45" t="s">
        <v>34</v>
      </c>
      <c r="E38" s="46"/>
      <c r="F38" s="47"/>
      <c r="G38" s="36"/>
      <c r="H38" s="48">
        <f>H40</f>
        <v>100</v>
      </c>
      <c r="I38" s="38"/>
      <c r="J38" s="39"/>
      <c r="K38" s="41"/>
      <c r="L38" s="39">
        <v>8</v>
      </c>
      <c r="M38" s="7"/>
      <c r="N38" s="124"/>
      <c r="O38" s="7"/>
      <c r="P38" s="28"/>
      <c r="Q38" s="136"/>
      <c r="R38" s="137"/>
      <c r="S38" s="136"/>
      <c r="T38" s="28"/>
      <c r="U38" s="136"/>
      <c r="V38" s="137"/>
      <c r="W38" s="136"/>
      <c r="X38" s="28"/>
      <c r="Y38" s="136"/>
      <c r="Z38" s="137"/>
      <c r="AA38" s="136"/>
      <c r="AB38" s="138"/>
      <c r="AC38" s="7"/>
      <c r="AD38" s="124"/>
      <c r="AE38" s="7"/>
      <c r="AF38" s="28"/>
      <c r="AG38" s="7"/>
      <c r="AH38" s="124"/>
      <c r="AI38" s="7"/>
      <c r="AJ38" s="28"/>
      <c r="AK38" s="7"/>
      <c r="AL38" s="124"/>
      <c r="AM38" s="8"/>
    </row>
    <row r="39" spans="1:39" s="135" customFormat="1" ht="28.5" hidden="1" customHeight="1" x14ac:dyDescent="0.25">
      <c r="A39" s="5"/>
      <c r="B39" s="36"/>
      <c r="C39" s="54"/>
      <c r="D39" s="55"/>
      <c r="E39" s="46"/>
      <c r="F39" s="47"/>
      <c r="G39" s="36"/>
      <c r="H39" s="56"/>
      <c r="I39" s="38"/>
      <c r="J39" s="39"/>
      <c r="K39" s="41"/>
      <c r="L39" s="42"/>
      <c r="M39" s="29"/>
      <c r="N39" s="124"/>
      <c r="O39" s="7"/>
      <c r="P39" s="28"/>
      <c r="Q39" s="139"/>
      <c r="R39" s="137"/>
      <c r="S39" s="136"/>
      <c r="T39" s="28"/>
      <c r="U39" s="139"/>
      <c r="V39" s="137"/>
      <c r="W39" s="136"/>
      <c r="X39" s="28"/>
      <c r="Y39" s="139"/>
      <c r="Z39" s="137"/>
      <c r="AA39" s="136"/>
      <c r="AB39" s="138"/>
      <c r="AC39" s="29"/>
      <c r="AD39" s="124"/>
      <c r="AE39" s="7"/>
      <c r="AF39" s="28"/>
      <c r="AG39" s="29"/>
      <c r="AH39" s="124"/>
      <c r="AI39" s="7"/>
      <c r="AJ39" s="28"/>
      <c r="AK39" s="29"/>
      <c r="AL39" s="124"/>
      <c r="AM39" s="8"/>
    </row>
    <row r="40" spans="1:39" ht="28.5" hidden="1" customHeight="1" thickBot="1" x14ac:dyDescent="0.25">
      <c r="A40" s="5"/>
      <c r="B40" s="57"/>
      <c r="C40" s="58">
        <v>4.1666666666666664E-2</v>
      </c>
      <c r="D40" s="59">
        <v>158</v>
      </c>
      <c r="E40" s="60"/>
      <c r="F40" s="61"/>
      <c r="G40" s="62"/>
      <c r="H40" s="63">
        <v>100</v>
      </c>
      <c r="I40" s="64"/>
      <c r="J40" s="65"/>
      <c r="K40" s="244"/>
      <c r="L40" s="66"/>
      <c r="M40" s="140">
        <v>100</v>
      </c>
      <c r="N40" s="68"/>
      <c r="O40" s="69"/>
      <c r="P40" s="70"/>
      <c r="Q40" s="140">
        <v>200</v>
      </c>
      <c r="R40" s="68"/>
      <c r="S40" s="69"/>
      <c r="T40" s="70"/>
      <c r="U40" s="140">
        <v>300</v>
      </c>
      <c r="V40" s="68"/>
      <c r="W40" s="69"/>
      <c r="X40" s="70"/>
      <c r="Y40" s="140">
        <v>400</v>
      </c>
      <c r="Z40" s="68"/>
      <c r="AA40" s="69"/>
      <c r="AB40" s="71"/>
      <c r="AC40" s="141">
        <v>500</v>
      </c>
      <c r="AD40" s="142"/>
      <c r="AE40" s="143"/>
      <c r="AF40" s="28"/>
      <c r="AG40" s="141">
        <v>800</v>
      </c>
      <c r="AH40" s="124"/>
      <c r="AI40" s="7"/>
      <c r="AJ40" s="28"/>
      <c r="AK40" s="141">
        <v>1000</v>
      </c>
      <c r="AL40" s="124"/>
      <c r="AM40" s="8"/>
    </row>
    <row r="41" spans="1:39" ht="19.5" customHeight="1" x14ac:dyDescent="0.2">
      <c r="A41" s="5"/>
      <c r="B41" s="36"/>
      <c r="C41" s="74"/>
      <c r="D41" s="74"/>
      <c r="E41" s="75"/>
      <c r="F41" s="76"/>
      <c r="G41" s="62"/>
      <c r="H41" s="77"/>
      <c r="I41" s="64"/>
      <c r="J41" s="65"/>
      <c r="K41" s="244"/>
      <c r="L41" s="42"/>
      <c r="M41" s="256">
        <f>+M40*$C$40/($C$38*$H$38/100*1000)</f>
        <v>2.6371308016877635E-4</v>
      </c>
      <c r="N41" s="144"/>
      <c r="O41" s="145"/>
      <c r="P41" s="146"/>
      <c r="Q41" s="256">
        <f>+Q40*$C$40/($C$38*$H$38/100*1000)</f>
        <v>5.274261603375527E-4</v>
      </c>
      <c r="R41" s="144"/>
      <c r="S41" s="145"/>
      <c r="T41" s="146"/>
      <c r="U41" s="256">
        <f>+U40*$C$40/($C$38*$H$38/100*1000)</f>
        <v>7.911392405063291E-4</v>
      </c>
      <c r="V41" s="144"/>
      <c r="W41" s="145"/>
      <c r="X41" s="146"/>
      <c r="Y41" s="256">
        <f>+Y40*$C$40/($C$38*$H$38/100*1000)</f>
        <v>1.0548523206751054E-3</v>
      </c>
      <c r="Z41" s="144"/>
      <c r="AA41" s="145"/>
      <c r="AB41" s="146"/>
      <c r="AC41" s="256">
        <f>+AC40*$C$40/($C$38*$H$38/100*1000)</f>
        <v>1.3185654008438818E-3</v>
      </c>
      <c r="AD41" s="144"/>
      <c r="AE41" s="145"/>
      <c r="AF41" s="146"/>
      <c r="AG41" s="256">
        <f>+AG40*$C$40/($C$38*$H$38/100*1000)</f>
        <v>2.1097046413502108E-3</v>
      </c>
      <c r="AH41" s="124"/>
      <c r="AI41" s="7"/>
      <c r="AJ41" s="146"/>
      <c r="AK41" s="256">
        <f>+AK40*$C$40/($C$38*$H$38/100*1000)</f>
        <v>2.6371308016877636E-3</v>
      </c>
      <c r="AL41" s="124"/>
      <c r="AM41" s="8"/>
    </row>
    <row r="42" spans="1:39" ht="13.5" customHeight="1" thickBot="1" x14ac:dyDescent="0.25">
      <c r="A42" s="5"/>
      <c r="B42" s="36"/>
      <c r="C42" s="81"/>
      <c r="D42" s="81"/>
      <c r="E42" s="82"/>
      <c r="F42" s="83"/>
      <c r="G42" s="84"/>
      <c r="H42" s="85"/>
      <c r="I42" s="86"/>
      <c r="J42" s="87"/>
      <c r="K42" s="88"/>
      <c r="L42" s="42"/>
      <c r="M42" s="257"/>
      <c r="N42" s="144"/>
      <c r="O42" s="145"/>
      <c r="P42" s="89"/>
      <c r="Q42" s="257"/>
      <c r="R42" s="144"/>
      <c r="S42" s="145"/>
      <c r="T42" s="89"/>
      <c r="U42" s="257"/>
      <c r="V42" s="144"/>
      <c r="W42" s="145"/>
      <c r="X42" s="89"/>
      <c r="Y42" s="257"/>
      <c r="Z42" s="144"/>
      <c r="AA42" s="145"/>
      <c r="AB42" s="90"/>
      <c r="AC42" s="257"/>
      <c r="AD42" s="144"/>
      <c r="AE42" s="145"/>
      <c r="AF42" s="28"/>
      <c r="AG42" s="257"/>
      <c r="AH42" s="124"/>
      <c r="AI42" s="7"/>
      <c r="AJ42" s="28"/>
      <c r="AK42" s="257"/>
      <c r="AL42" s="124"/>
      <c r="AM42" s="8"/>
    </row>
    <row r="43" spans="1:39" ht="10.5" customHeight="1" x14ac:dyDescent="0.2">
      <c r="A43" s="5"/>
      <c r="B43" s="36"/>
      <c r="C43" s="37"/>
      <c r="D43" s="37"/>
      <c r="E43" s="38"/>
      <c r="F43" s="39"/>
      <c r="G43" s="36"/>
      <c r="H43" s="37"/>
      <c r="I43" s="38"/>
      <c r="J43" s="39"/>
      <c r="K43" s="41"/>
      <c r="L43" s="39"/>
      <c r="M43" s="147"/>
      <c r="N43" s="148"/>
      <c r="O43" s="147"/>
      <c r="P43" s="41"/>
      <c r="Q43" s="39"/>
      <c r="R43" s="149"/>
      <c r="S43" s="39"/>
      <c r="T43" s="41"/>
      <c r="U43" s="39"/>
      <c r="V43" s="149"/>
      <c r="W43" s="39"/>
      <c r="X43" s="41"/>
      <c r="Y43" s="39"/>
      <c r="Z43" s="149"/>
      <c r="AA43" s="39"/>
      <c r="AB43" s="28"/>
      <c r="AC43" s="7"/>
      <c r="AD43" s="124"/>
      <c r="AE43" s="7"/>
      <c r="AF43" s="28"/>
      <c r="AG43" s="7"/>
      <c r="AH43" s="124"/>
      <c r="AI43" s="7"/>
      <c r="AJ43" s="28"/>
      <c r="AK43" s="7"/>
      <c r="AL43" s="124"/>
      <c r="AM43" s="8"/>
    </row>
    <row r="44" spans="1:39" ht="19.5" customHeight="1" thickBot="1" x14ac:dyDescent="0.25">
      <c r="A44" s="5"/>
      <c r="B44" s="36"/>
      <c r="C44" s="37"/>
      <c r="D44" s="37"/>
      <c r="E44" s="38"/>
      <c r="F44" s="39"/>
      <c r="G44" s="36"/>
      <c r="H44" s="37"/>
      <c r="I44" s="38"/>
      <c r="J44" s="39"/>
      <c r="K44" s="96"/>
      <c r="L44" s="150"/>
      <c r="M44" s="150"/>
      <c r="N44" s="151"/>
      <c r="O44" s="39"/>
      <c r="P44" s="96"/>
      <c r="Q44" s="152"/>
      <c r="R44" s="153"/>
      <c r="S44" s="154"/>
      <c r="T44" s="96"/>
      <c r="U44" s="152"/>
      <c r="V44" s="153"/>
      <c r="W44" s="154"/>
      <c r="X44" s="96"/>
      <c r="Y44" s="152"/>
      <c r="Z44" s="153"/>
      <c r="AA44" s="154"/>
      <c r="AB44" s="128"/>
      <c r="AC44" s="130"/>
      <c r="AD44" s="131"/>
      <c r="AE44" s="7"/>
      <c r="AF44" s="128"/>
      <c r="AG44" s="130"/>
      <c r="AH44" s="131"/>
      <c r="AI44" s="7"/>
      <c r="AJ44" s="128"/>
      <c r="AK44" s="130"/>
      <c r="AL44" s="131"/>
      <c r="AM44" s="8"/>
    </row>
    <row r="45" spans="1:39" ht="10.5" customHeight="1" x14ac:dyDescent="0.2">
      <c r="A45" s="5"/>
      <c r="B45" s="36"/>
      <c r="C45" s="37"/>
      <c r="D45" s="37"/>
      <c r="E45" s="38"/>
      <c r="F45" s="39"/>
      <c r="G45" s="36"/>
      <c r="H45" s="37"/>
      <c r="I45" s="38"/>
      <c r="J45" s="39"/>
      <c r="K45" s="39"/>
      <c r="L45" s="39"/>
      <c r="M45" s="39"/>
      <c r="N45" s="39"/>
      <c r="O45" s="39"/>
      <c r="P45" s="39"/>
      <c r="Q45" s="155"/>
      <c r="R45" s="155"/>
      <c r="S45" s="155"/>
      <c r="T45" s="39"/>
      <c r="U45" s="155"/>
      <c r="V45" s="155"/>
      <c r="W45" s="155"/>
      <c r="X45" s="39"/>
      <c r="Y45" s="155"/>
      <c r="Z45" s="155"/>
      <c r="AA45" s="155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8"/>
    </row>
    <row r="46" spans="1:39" ht="4.5" customHeight="1" thickBot="1" x14ac:dyDescent="0.25">
      <c r="A46" s="5"/>
      <c r="B46" s="36"/>
      <c r="C46" s="37"/>
      <c r="D46" s="37"/>
      <c r="E46" s="38"/>
      <c r="F46" s="39"/>
      <c r="G46" s="36"/>
      <c r="H46" s="37"/>
      <c r="I46" s="3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8"/>
    </row>
    <row r="47" spans="1:39" ht="18" customHeight="1" x14ac:dyDescent="0.2">
      <c r="A47" s="5"/>
      <c r="B47" s="36"/>
      <c r="C47" s="37"/>
      <c r="D47" s="37"/>
      <c r="E47" s="38"/>
      <c r="F47" s="39"/>
      <c r="G47" s="36"/>
      <c r="H47" s="37"/>
      <c r="I47" s="38"/>
      <c r="J47" s="39"/>
      <c r="K47" s="109"/>
      <c r="L47" s="110"/>
      <c r="M47" s="110"/>
      <c r="N47" s="156"/>
      <c r="O47" s="39"/>
      <c r="P47" s="109"/>
      <c r="Q47" s="110"/>
      <c r="R47" s="156"/>
      <c r="S47" s="39"/>
      <c r="T47" s="109"/>
      <c r="U47" s="110"/>
      <c r="V47" s="156"/>
      <c r="W47" s="39"/>
      <c r="X47" s="109"/>
      <c r="Y47" s="110"/>
      <c r="Z47" s="156"/>
      <c r="AA47" s="39"/>
      <c r="AB47" s="19"/>
      <c r="AC47" s="20"/>
      <c r="AD47" s="21"/>
      <c r="AE47" s="7"/>
      <c r="AF47" s="19"/>
      <c r="AG47" s="20"/>
      <c r="AH47" s="21"/>
      <c r="AI47" s="7"/>
      <c r="AJ47" s="19"/>
      <c r="AK47" s="20"/>
      <c r="AL47" s="21"/>
      <c r="AM47" s="8"/>
    </row>
    <row r="48" spans="1:39" ht="8.25" customHeight="1" thickBot="1" x14ac:dyDescent="0.25">
      <c r="A48" s="5"/>
      <c r="B48" s="36"/>
      <c r="C48" s="37"/>
      <c r="D48" s="37"/>
      <c r="E48" s="38"/>
      <c r="F48" s="39"/>
      <c r="G48" s="36"/>
      <c r="H48" s="37"/>
      <c r="I48" s="38"/>
      <c r="J48" s="39"/>
      <c r="K48" s="41"/>
      <c r="L48" s="39"/>
      <c r="M48" s="157"/>
      <c r="N48" s="158"/>
      <c r="O48" s="157"/>
      <c r="P48" s="41"/>
      <c r="Q48" s="39"/>
      <c r="R48" s="149"/>
      <c r="S48" s="39"/>
      <c r="T48" s="41"/>
      <c r="U48" s="39"/>
      <c r="V48" s="149"/>
      <c r="W48" s="39"/>
      <c r="X48" s="41"/>
      <c r="Y48" s="39"/>
      <c r="Z48" s="149"/>
      <c r="AA48" s="39"/>
      <c r="AB48" s="28"/>
      <c r="AC48" s="7"/>
      <c r="AD48" s="124"/>
      <c r="AE48" s="7"/>
      <c r="AF48" s="28"/>
      <c r="AG48" s="7"/>
      <c r="AH48" s="124"/>
      <c r="AI48" s="7"/>
      <c r="AJ48" s="28"/>
      <c r="AK48" s="7"/>
      <c r="AL48" s="124"/>
      <c r="AM48" s="8"/>
    </row>
    <row r="49" spans="1:40" ht="21" customHeight="1" x14ac:dyDescent="0.2">
      <c r="A49" s="5"/>
      <c r="B49" s="36"/>
      <c r="C49" s="37"/>
      <c r="D49" s="37"/>
      <c r="E49" s="38"/>
      <c r="F49" s="39"/>
      <c r="G49" s="36"/>
      <c r="H49" s="37"/>
      <c r="I49" s="38"/>
      <c r="J49" s="39"/>
      <c r="K49" s="41"/>
      <c r="L49" s="42"/>
      <c r="M49" s="253" t="s">
        <v>35</v>
      </c>
      <c r="N49" s="149"/>
      <c r="O49" s="39"/>
      <c r="P49" s="41"/>
      <c r="Q49" s="253" t="s">
        <v>36</v>
      </c>
      <c r="R49" s="149"/>
      <c r="S49" s="39"/>
      <c r="T49" s="41"/>
      <c r="U49" s="253" t="s">
        <v>37</v>
      </c>
      <c r="V49" s="149"/>
      <c r="W49" s="39"/>
      <c r="X49" s="41"/>
      <c r="Y49" s="253" t="s">
        <v>38</v>
      </c>
      <c r="Z49" s="149"/>
      <c r="AA49" s="39"/>
      <c r="AB49" s="28"/>
      <c r="AC49" s="253" t="s">
        <v>39</v>
      </c>
      <c r="AD49" s="124"/>
      <c r="AE49" s="7"/>
      <c r="AF49" s="28"/>
      <c r="AG49" s="253" t="s">
        <v>40</v>
      </c>
      <c r="AH49" s="124"/>
      <c r="AI49" s="7"/>
      <c r="AJ49" s="28"/>
      <c r="AK49" s="253" t="s">
        <v>41</v>
      </c>
      <c r="AL49" s="124"/>
      <c r="AM49" s="8"/>
    </row>
    <row r="50" spans="1:40" ht="19.5" customHeight="1" thickBot="1" x14ac:dyDescent="0.25">
      <c r="A50" s="5"/>
      <c r="B50" s="36"/>
      <c r="C50" s="37"/>
      <c r="D50" s="37"/>
      <c r="E50" s="38"/>
      <c r="F50" s="39"/>
      <c r="G50" s="36"/>
      <c r="H50" s="37"/>
      <c r="I50" s="38"/>
      <c r="J50" s="39"/>
      <c r="K50" s="41"/>
      <c r="L50" s="42"/>
      <c r="M50" s="254"/>
      <c r="N50" s="149"/>
      <c r="O50" s="39"/>
      <c r="P50" s="41"/>
      <c r="Q50" s="254"/>
      <c r="R50" s="149"/>
      <c r="S50" s="39"/>
      <c r="T50" s="41"/>
      <c r="U50" s="254"/>
      <c r="V50" s="149"/>
      <c r="W50" s="39"/>
      <c r="X50" s="41"/>
      <c r="Y50" s="254"/>
      <c r="Z50" s="149"/>
      <c r="AA50" s="39"/>
      <c r="AB50" s="28"/>
      <c r="AC50" s="254"/>
      <c r="AD50" s="124"/>
      <c r="AE50" s="7"/>
      <c r="AF50" s="28"/>
      <c r="AG50" s="254"/>
      <c r="AH50" s="124"/>
      <c r="AI50" s="7"/>
      <c r="AJ50" s="28"/>
      <c r="AK50" s="254"/>
      <c r="AL50" s="124"/>
      <c r="AM50" s="8"/>
    </row>
    <row r="51" spans="1:40" ht="23.25" customHeight="1" thickBot="1" x14ac:dyDescent="0.25">
      <c r="A51" s="5"/>
      <c r="B51" s="36"/>
      <c r="C51" s="37"/>
      <c r="D51" s="37"/>
      <c r="E51" s="38"/>
      <c r="F51" s="39"/>
      <c r="G51" s="36"/>
      <c r="H51" s="37"/>
      <c r="I51" s="38"/>
      <c r="J51" s="39"/>
      <c r="K51" s="41"/>
      <c r="L51" s="39"/>
      <c r="M51" s="7"/>
      <c r="N51" s="149"/>
      <c r="O51" s="39"/>
      <c r="P51" s="41"/>
      <c r="Q51" s="7"/>
      <c r="R51" s="149"/>
      <c r="S51" s="39"/>
      <c r="T51" s="41"/>
      <c r="U51" s="7"/>
      <c r="V51" s="149"/>
      <c r="W51" s="39"/>
      <c r="X51" s="41"/>
      <c r="Y51" s="7"/>
      <c r="Z51" s="149"/>
      <c r="AA51" s="39"/>
      <c r="AB51" s="28"/>
      <c r="AC51" s="7"/>
      <c r="AD51" s="124"/>
      <c r="AE51" s="7"/>
      <c r="AF51" s="28"/>
      <c r="AG51" s="7"/>
      <c r="AH51" s="124"/>
      <c r="AI51" s="7"/>
      <c r="AJ51" s="28"/>
      <c r="AK51" s="7"/>
      <c r="AL51" s="124"/>
      <c r="AM51" s="8"/>
    </row>
    <row r="52" spans="1:40" ht="28.5" hidden="1" customHeight="1" x14ac:dyDescent="0.2">
      <c r="A52" s="5"/>
      <c r="B52" s="36"/>
      <c r="C52" s="37"/>
      <c r="D52" s="37"/>
      <c r="E52" s="38"/>
      <c r="F52" s="39"/>
      <c r="G52" s="36"/>
      <c r="H52" s="37"/>
      <c r="I52" s="38"/>
      <c r="J52" s="39"/>
      <c r="K52" s="41"/>
      <c r="L52" s="42"/>
      <c r="M52" s="29"/>
      <c r="N52" s="149"/>
      <c r="O52" s="39"/>
      <c r="P52" s="41"/>
      <c r="Q52" s="29"/>
      <c r="R52" s="149"/>
      <c r="S52" s="39"/>
      <c r="T52" s="41"/>
      <c r="U52" s="29"/>
      <c r="V52" s="149"/>
      <c r="W52" s="39"/>
      <c r="X52" s="41"/>
      <c r="Y52" s="29"/>
      <c r="Z52" s="149"/>
      <c r="AA52" s="39"/>
      <c r="AB52" s="28"/>
      <c r="AC52" s="29"/>
      <c r="AD52" s="159"/>
      <c r="AE52" s="160"/>
      <c r="AF52" s="28"/>
      <c r="AG52" s="29"/>
      <c r="AH52" s="124"/>
      <c r="AI52" s="7"/>
      <c r="AJ52" s="28"/>
      <c r="AK52" s="29"/>
      <c r="AL52" s="124"/>
      <c r="AM52" s="8"/>
    </row>
    <row r="53" spans="1:40" ht="28.5" hidden="1" customHeight="1" thickBot="1" x14ac:dyDescent="0.25">
      <c r="A53" s="5"/>
      <c r="B53" s="36"/>
      <c r="C53" s="37"/>
      <c r="D53" s="37"/>
      <c r="E53" s="38"/>
      <c r="F53" s="39"/>
      <c r="G53" s="36"/>
      <c r="H53" s="37"/>
      <c r="I53" s="38"/>
      <c r="J53" s="39"/>
      <c r="K53" s="41"/>
      <c r="L53" s="42"/>
      <c r="M53" s="141">
        <v>1500</v>
      </c>
      <c r="N53" s="149"/>
      <c r="O53" s="39"/>
      <c r="P53" s="41"/>
      <c r="Q53" s="141">
        <v>2000</v>
      </c>
      <c r="R53" s="149"/>
      <c r="S53" s="39"/>
      <c r="T53" s="41"/>
      <c r="U53" s="141">
        <v>3000</v>
      </c>
      <c r="V53" s="149"/>
      <c r="W53" s="39"/>
      <c r="X53" s="41"/>
      <c r="Y53" s="141">
        <v>5000</v>
      </c>
      <c r="Z53" s="149"/>
      <c r="AA53" s="39"/>
      <c r="AB53" s="28"/>
      <c r="AC53" s="141">
        <v>10000</v>
      </c>
      <c r="AD53" s="159"/>
      <c r="AE53" s="160"/>
      <c r="AF53" s="28"/>
      <c r="AG53" s="141">
        <v>21100</v>
      </c>
      <c r="AH53" s="124"/>
      <c r="AI53" s="7"/>
      <c r="AJ53" s="28"/>
      <c r="AK53" s="141">
        <v>42195</v>
      </c>
      <c r="AL53" s="124"/>
      <c r="AM53" s="8"/>
    </row>
    <row r="54" spans="1:40" ht="19.5" customHeight="1" x14ac:dyDescent="0.2">
      <c r="A54" s="5"/>
      <c r="B54" s="36"/>
      <c r="C54" s="37"/>
      <c r="D54" s="37"/>
      <c r="E54" s="38"/>
      <c r="F54" s="39"/>
      <c r="G54" s="36"/>
      <c r="H54" s="37"/>
      <c r="I54" s="38"/>
      <c r="J54" s="39"/>
      <c r="K54" s="41"/>
      <c r="L54" s="42"/>
      <c r="M54" s="256">
        <f>+M53*$C$40/($C$38*$H$38/100*1000)</f>
        <v>3.9556962025316458E-3</v>
      </c>
      <c r="N54" s="149"/>
      <c r="O54" s="39"/>
      <c r="P54" s="41"/>
      <c r="Q54" s="256">
        <f>+Q53*$C$40/($C$38*$H$38/100*1000)</f>
        <v>5.2742616033755272E-3</v>
      </c>
      <c r="R54" s="149"/>
      <c r="S54" s="39"/>
      <c r="T54" s="41"/>
      <c r="U54" s="256">
        <f>+U53*$C$40/($C$38*$H$38/100*1000)</f>
        <v>7.9113924050632917E-3</v>
      </c>
      <c r="V54" s="149"/>
      <c r="W54" s="39"/>
      <c r="X54" s="41"/>
      <c r="Y54" s="269">
        <f>+Y53*$C$40/($C$38*$H$38/100*1000)</f>
        <v>1.3185654008438817E-2</v>
      </c>
      <c r="Z54" s="149"/>
      <c r="AA54" s="39"/>
      <c r="AB54" s="28"/>
      <c r="AC54" s="269">
        <f>+AC53*$C$40/($C$38*$H$38/100*1000)</f>
        <v>2.6371308016877634E-2</v>
      </c>
      <c r="AD54" s="124"/>
      <c r="AE54" s="7"/>
      <c r="AF54" s="28"/>
      <c r="AG54" s="271">
        <f>+AG53*$C$40/($C$38*$H$38/100*1000)</f>
        <v>5.5643459915611815E-2</v>
      </c>
      <c r="AH54" s="124"/>
      <c r="AI54" s="7"/>
      <c r="AJ54" s="28"/>
      <c r="AK54" s="271">
        <f>+AK53*$C$40/($C$38*$H$38/100*1000)</f>
        <v>0.11127373417721519</v>
      </c>
      <c r="AL54" s="124"/>
      <c r="AM54" s="8"/>
    </row>
    <row r="55" spans="1:40" ht="13.5" customHeight="1" thickBot="1" x14ac:dyDescent="0.25">
      <c r="A55" s="5"/>
      <c r="B55" s="23"/>
      <c r="C55" s="120"/>
      <c r="D55" s="120"/>
      <c r="E55" s="27"/>
      <c r="F55" s="7"/>
      <c r="G55" s="23"/>
      <c r="H55" s="120"/>
      <c r="I55" s="27"/>
      <c r="J55" s="7"/>
      <c r="K55" s="28"/>
      <c r="L55" s="121"/>
      <c r="M55" s="257"/>
      <c r="N55" s="124"/>
      <c r="O55" s="7"/>
      <c r="P55" s="28"/>
      <c r="Q55" s="257"/>
      <c r="R55" s="161"/>
      <c r="S55" s="162"/>
      <c r="T55" s="28"/>
      <c r="U55" s="257"/>
      <c r="V55" s="161"/>
      <c r="W55" s="162"/>
      <c r="X55" s="28"/>
      <c r="Y55" s="270"/>
      <c r="Z55" s="161"/>
      <c r="AA55" s="162"/>
      <c r="AB55" s="28"/>
      <c r="AC55" s="270"/>
      <c r="AD55" s="124"/>
      <c r="AE55" s="7"/>
      <c r="AF55" s="28"/>
      <c r="AG55" s="272"/>
      <c r="AH55" s="124"/>
      <c r="AI55" s="7"/>
      <c r="AJ55" s="28"/>
      <c r="AK55" s="272"/>
      <c r="AL55" s="124"/>
      <c r="AM55" s="8"/>
    </row>
    <row r="56" spans="1:40" ht="10.5" customHeight="1" x14ac:dyDescent="0.2">
      <c r="A56" s="5"/>
      <c r="B56" s="23"/>
      <c r="C56" s="120"/>
      <c r="D56" s="120"/>
      <c r="E56" s="27"/>
      <c r="F56" s="7"/>
      <c r="G56" s="23"/>
      <c r="H56" s="120"/>
      <c r="I56" s="27"/>
      <c r="J56" s="7"/>
      <c r="K56" s="28"/>
      <c r="L56" s="7"/>
      <c r="M56" s="7"/>
      <c r="N56" s="124"/>
      <c r="O56" s="7"/>
      <c r="P56" s="28"/>
      <c r="Q56" s="7"/>
      <c r="R56" s="124"/>
      <c r="S56" s="7"/>
      <c r="T56" s="28"/>
      <c r="U56" s="7"/>
      <c r="V56" s="124"/>
      <c r="W56" s="7"/>
      <c r="X56" s="28"/>
      <c r="Y56" s="7"/>
      <c r="Z56" s="124"/>
      <c r="AA56" s="7"/>
      <c r="AB56" s="28"/>
      <c r="AC56" s="7"/>
      <c r="AD56" s="124"/>
      <c r="AE56" s="7"/>
      <c r="AF56" s="28"/>
      <c r="AG56" s="7"/>
      <c r="AH56" s="124"/>
      <c r="AI56" s="7"/>
      <c r="AJ56" s="28"/>
      <c r="AK56" s="7"/>
      <c r="AL56" s="124"/>
      <c r="AM56" s="8"/>
    </row>
    <row r="57" spans="1:40" ht="19.5" customHeight="1" thickBot="1" x14ac:dyDescent="0.25">
      <c r="A57" s="5"/>
      <c r="B57" s="125"/>
      <c r="C57" s="126"/>
      <c r="D57" s="126"/>
      <c r="E57" s="127"/>
      <c r="F57" s="7"/>
      <c r="G57" s="125"/>
      <c r="H57" s="126"/>
      <c r="I57" s="127"/>
      <c r="J57" s="7"/>
      <c r="K57" s="128"/>
      <c r="L57" s="130"/>
      <c r="M57" s="130"/>
      <c r="N57" s="131"/>
      <c r="O57" s="7"/>
      <c r="P57" s="128"/>
      <c r="Q57" s="130"/>
      <c r="R57" s="131"/>
      <c r="S57" s="7"/>
      <c r="T57" s="128"/>
      <c r="U57" s="130"/>
      <c r="V57" s="131"/>
      <c r="W57" s="7"/>
      <c r="X57" s="128"/>
      <c r="Y57" s="130"/>
      <c r="Z57" s="131"/>
      <c r="AA57" s="7"/>
      <c r="AB57" s="128"/>
      <c r="AC57" s="130"/>
      <c r="AD57" s="131"/>
      <c r="AE57" s="7"/>
      <c r="AF57" s="128"/>
      <c r="AG57" s="130"/>
      <c r="AH57" s="131"/>
      <c r="AI57" s="7"/>
      <c r="AJ57" s="128"/>
      <c r="AK57" s="130"/>
      <c r="AL57" s="131"/>
      <c r="AM57" s="8"/>
    </row>
    <row r="58" spans="1:40" ht="28.5" customHeight="1" thickBot="1" x14ac:dyDescent="0.25">
      <c r="A58" s="132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3"/>
    </row>
    <row r="59" spans="1:40" ht="19.5" customHeight="1" thickBo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</row>
    <row r="60" spans="1:40" ht="30" customHeight="1" thickBo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3"/>
    </row>
    <row r="61" spans="1:40" ht="19.5" customHeight="1" thickBot="1" x14ac:dyDescent="0.25">
      <c r="A61" s="5"/>
      <c r="B61" s="230" t="s">
        <v>42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2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8"/>
    </row>
    <row r="62" spans="1:40" ht="20.25" x14ac:dyDescent="0.2">
      <c r="A62" s="5"/>
      <c r="B62" s="10"/>
      <c r="C62" s="10"/>
      <c r="D62" s="10"/>
      <c r="E62" s="10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8"/>
    </row>
    <row r="63" spans="1:40" ht="13.5" thickBot="1" x14ac:dyDescent="0.25">
      <c r="A63" s="165"/>
      <c r="B63" s="258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60"/>
      <c r="AM63" s="9"/>
      <c r="AN63" s="8"/>
    </row>
    <row r="64" spans="1:40" ht="18" x14ac:dyDescent="0.25">
      <c r="A64" s="165"/>
      <c r="B64" s="166"/>
      <c r="C64" s="167"/>
      <c r="D64" s="167"/>
      <c r="E64" s="167"/>
      <c r="F64" s="167"/>
      <c r="G64" s="168"/>
      <c r="H64" s="168"/>
      <c r="I64" s="261" t="s">
        <v>43</v>
      </c>
      <c r="J64" s="261"/>
      <c r="K64" s="261"/>
      <c r="L64" s="261"/>
      <c r="M64" s="261"/>
      <c r="N64" s="262">
        <v>20</v>
      </c>
      <c r="O64" s="263"/>
      <c r="P64" s="263"/>
      <c r="Q64" s="263"/>
      <c r="R64" s="263"/>
      <c r="S64" s="263"/>
      <c r="T64" s="264"/>
      <c r="U64" s="169" t="s">
        <v>44</v>
      </c>
      <c r="V64" s="265" t="s">
        <v>45</v>
      </c>
      <c r="W64" s="265"/>
      <c r="X64" s="265"/>
      <c r="Y64" s="265"/>
      <c r="Z64" s="265"/>
      <c r="AA64" s="265"/>
      <c r="AB64" s="265"/>
      <c r="AC64" s="265"/>
      <c r="AD64" s="170"/>
      <c r="AE64" s="170"/>
      <c r="AF64" s="170"/>
      <c r="AG64" s="171"/>
      <c r="AH64" s="171"/>
      <c r="AI64" s="171"/>
      <c r="AJ64" s="171"/>
      <c r="AK64" s="171"/>
      <c r="AL64" s="172"/>
      <c r="AM64" s="9"/>
      <c r="AN64" s="8"/>
    </row>
    <row r="65" spans="1:40" ht="18.75" thickBot="1" x14ac:dyDescent="0.3">
      <c r="A65" s="165"/>
      <c r="B65" s="166"/>
      <c r="C65" s="167"/>
      <c r="D65" s="167"/>
      <c r="E65" s="167"/>
      <c r="F65" s="167"/>
      <c r="G65" s="173"/>
      <c r="H65" s="173"/>
      <c r="I65" s="261" t="s">
        <v>46</v>
      </c>
      <c r="J65" s="261"/>
      <c r="K65" s="261"/>
      <c r="L65" s="261"/>
      <c r="M65" s="261"/>
      <c r="N65" s="266">
        <v>200</v>
      </c>
      <c r="O65" s="267"/>
      <c r="P65" s="267"/>
      <c r="Q65" s="267"/>
      <c r="R65" s="267"/>
      <c r="S65" s="267"/>
      <c r="T65" s="268"/>
      <c r="U65" s="169" t="s">
        <v>47</v>
      </c>
      <c r="V65" s="265" t="s">
        <v>48</v>
      </c>
      <c r="W65" s="265"/>
      <c r="X65" s="265"/>
      <c r="Y65" s="265"/>
      <c r="Z65" s="265"/>
      <c r="AA65" s="265"/>
      <c r="AB65" s="265"/>
      <c r="AC65" s="265"/>
      <c r="AD65" s="170"/>
      <c r="AE65" s="170"/>
      <c r="AF65" s="170"/>
      <c r="AG65" s="171"/>
      <c r="AH65" s="171"/>
      <c r="AI65" s="171"/>
      <c r="AJ65" s="171"/>
      <c r="AK65" s="171"/>
      <c r="AL65" s="172"/>
      <c r="AM65" s="9"/>
      <c r="AN65" s="8"/>
    </row>
    <row r="66" spans="1:40" ht="18" x14ac:dyDescent="0.25">
      <c r="A66" s="165"/>
      <c r="B66" s="273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5"/>
      <c r="AM66" s="9"/>
      <c r="AN66" s="8"/>
    </row>
    <row r="67" spans="1:40" x14ac:dyDescent="0.2">
      <c r="A67" s="165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75"/>
      <c r="P67" s="175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8"/>
    </row>
    <row r="68" spans="1:40" ht="18" x14ac:dyDescent="0.2">
      <c r="A68" s="165"/>
      <c r="B68" s="276" t="s">
        <v>49</v>
      </c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7"/>
      <c r="AK68" s="277"/>
      <c r="AL68" s="278"/>
      <c r="AM68" s="9"/>
      <c r="AN68" s="8"/>
    </row>
    <row r="69" spans="1:40" x14ac:dyDescent="0.2">
      <c r="A69" s="5"/>
      <c r="B69" s="279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1"/>
      <c r="AM69" s="9"/>
      <c r="AN69" s="8"/>
    </row>
    <row r="70" spans="1:40" x14ac:dyDescent="0.2">
      <c r="A70" s="176"/>
      <c r="B70" s="279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0"/>
      <c r="AJ70" s="280"/>
      <c r="AK70" s="280"/>
      <c r="AL70" s="281"/>
      <c r="AM70" s="9"/>
      <c r="AN70" s="8"/>
    </row>
    <row r="71" spans="1:40" x14ac:dyDescent="0.2">
      <c r="A71" s="5"/>
      <c r="B71" s="282" t="s">
        <v>50</v>
      </c>
      <c r="C71" s="283"/>
      <c r="D71" s="283"/>
      <c r="E71" s="283"/>
      <c r="F71" s="283"/>
      <c r="G71" s="283"/>
      <c r="H71" s="284">
        <v>0.5</v>
      </c>
      <c r="I71" s="284"/>
      <c r="J71" s="284"/>
      <c r="K71" s="284"/>
      <c r="L71" s="171"/>
      <c r="M71" s="285">
        <v>0.7</v>
      </c>
      <c r="N71" s="285"/>
      <c r="O71" s="285"/>
      <c r="P71" s="285"/>
      <c r="Q71" s="285">
        <v>0.8</v>
      </c>
      <c r="R71" s="285"/>
      <c r="S71" s="285"/>
      <c r="T71" s="285"/>
      <c r="U71" s="285">
        <v>0.9</v>
      </c>
      <c r="V71" s="285"/>
      <c r="W71" s="285"/>
      <c r="X71" s="285"/>
      <c r="Y71" s="285">
        <v>1.05</v>
      </c>
      <c r="Z71" s="285"/>
      <c r="AA71" s="285"/>
      <c r="AB71" s="285"/>
      <c r="AC71" s="285">
        <v>1.4</v>
      </c>
      <c r="AD71" s="285"/>
      <c r="AE71" s="285"/>
      <c r="AF71" s="285"/>
      <c r="AG71" s="171"/>
      <c r="AH71" s="171"/>
      <c r="AI71" s="171"/>
      <c r="AJ71" s="171"/>
      <c r="AK71" s="171"/>
      <c r="AL71" s="172"/>
      <c r="AM71" s="9"/>
      <c r="AN71" s="8"/>
    </row>
    <row r="72" spans="1:40" x14ac:dyDescent="0.2">
      <c r="A72" s="5"/>
      <c r="B72" s="282" t="s">
        <v>51</v>
      </c>
      <c r="C72" s="283"/>
      <c r="D72" s="283"/>
      <c r="E72" s="283"/>
      <c r="F72" s="283"/>
      <c r="G72" s="283"/>
      <c r="H72" s="291">
        <f>(60/((N64*50)/100))/24</f>
        <v>0.25</v>
      </c>
      <c r="I72" s="291"/>
      <c r="J72" s="291"/>
      <c r="K72" s="291"/>
      <c r="L72" s="177"/>
      <c r="M72" s="286">
        <f>(60/((N64*70)/100))/24</f>
        <v>0.17857142857142858</v>
      </c>
      <c r="N72" s="286"/>
      <c r="O72" s="286"/>
      <c r="P72" s="286"/>
      <c r="Q72" s="286">
        <f>(60/((N64*80)/100))/24</f>
        <v>0.15625</v>
      </c>
      <c r="R72" s="286"/>
      <c r="S72" s="286"/>
      <c r="T72" s="286"/>
      <c r="U72" s="286">
        <f>(60/((N64*90)/100))/24</f>
        <v>0.1388888888888889</v>
      </c>
      <c r="V72" s="286"/>
      <c r="W72" s="286"/>
      <c r="X72" s="286"/>
      <c r="Y72" s="286">
        <f>(60/((N64*105)/100))/24</f>
        <v>0.11904761904761905</v>
      </c>
      <c r="Z72" s="286"/>
      <c r="AA72" s="286"/>
      <c r="AB72" s="286"/>
      <c r="AC72" s="286" t="s">
        <v>52</v>
      </c>
      <c r="AD72" s="286"/>
      <c r="AE72" s="286"/>
      <c r="AF72" s="286"/>
      <c r="AG72" s="287" t="s">
        <v>53</v>
      </c>
      <c r="AH72" s="287"/>
      <c r="AI72" s="287"/>
      <c r="AJ72" s="287"/>
      <c r="AK72" s="287"/>
      <c r="AL72" s="288"/>
      <c r="AM72" s="9"/>
      <c r="AN72" s="8"/>
    </row>
    <row r="73" spans="1:40" x14ac:dyDescent="0.2">
      <c r="A73" s="5"/>
      <c r="B73" s="282" t="s">
        <v>54</v>
      </c>
      <c r="C73" s="283"/>
      <c r="D73" s="283"/>
      <c r="E73" s="283"/>
      <c r="F73" s="283"/>
      <c r="G73" s="283"/>
      <c r="H73" s="284">
        <v>0.65</v>
      </c>
      <c r="I73" s="289"/>
      <c r="J73" s="289"/>
      <c r="K73" s="289"/>
      <c r="L73" s="171"/>
      <c r="M73" s="285">
        <v>0.8</v>
      </c>
      <c r="N73" s="290"/>
      <c r="O73" s="290"/>
      <c r="P73" s="290"/>
      <c r="Q73" s="285">
        <v>0.9</v>
      </c>
      <c r="R73" s="290"/>
      <c r="S73" s="290"/>
      <c r="T73" s="290"/>
      <c r="U73" s="285">
        <v>0.95</v>
      </c>
      <c r="V73" s="290"/>
      <c r="W73" s="290"/>
      <c r="X73" s="290"/>
      <c r="Y73" s="285">
        <v>1</v>
      </c>
      <c r="Z73" s="290"/>
      <c r="AA73" s="290"/>
      <c r="AB73" s="290"/>
      <c r="AC73" s="290" t="s">
        <v>52</v>
      </c>
      <c r="AD73" s="290"/>
      <c r="AE73" s="290"/>
      <c r="AF73" s="290"/>
      <c r="AG73" s="178"/>
      <c r="AH73" s="178"/>
      <c r="AI73" s="178"/>
      <c r="AJ73" s="178"/>
      <c r="AK73" s="178"/>
      <c r="AL73" s="179"/>
      <c r="AM73" s="9"/>
      <c r="AN73" s="8"/>
    </row>
    <row r="74" spans="1:40" x14ac:dyDescent="0.2">
      <c r="A74" s="5"/>
      <c r="B74" s="282" t="s">
        <v>55</v>
      </c>
      <c r="C74" s="283"/>
      <c r="D74" s="283"/>
      <c r="E74" s="283"/>
      <c r="F74" s="283"/>
      <c r="G74" s="283"/>
      <c r="H74" s="298">
        <f>(N65*65)/100</f>
        <v>130</v>
      </c>
      <c r="I74" s="298"/>
      <c r="J74" s="298"/>
      <c r="K74" s="298"/>
      <c r="L74" s="177"/>
      <c r="M74" s="292">
        <f>(N65*80)/100</f>
        <v>160</v>
      </c>
      <c r="N74" s="292"/>
      <c r="O74" s="292"/>
      <c r="P74" s="292"/>
      <c r="Q74" s="292">
        <f>(N65*90)/100</f>
        <v>180</v>
      </c>
      <c r="R74" s="292"/>
      <c r="S74" s="292"/>
      <c r="T74" s="292"/>
      <c r="U74" s="292">
        <f>(N65*95)/100</f>
        <v>190</v>
      </c>
      <c r="V74" s="292"/>
      <c r="W74" s="292"/>
      <c r="X74" s="292"/>
      <c r="Y74" s="292">
        <f>(N65*100)/100</f>
        <v>200</v>
      </c>
      <c r="Z74" s="292"/>
      <c r="AA74" s="292"/>
      <c r="AB74" s="292"/>
      <c r="AC74" s="292" t="s">
        <v>52</v>
      </c>
      <c r="AD74" s="292"/>
      <c r="AE74" s="292"/>
      <c r="AF74" s="292"/>
      <c r="AG74" s="287" t="s">
        <v>56</v>
      </c>
      <c r="AH74" s="287"/>
      <c r="AI74" s="287"/>
      <c r="AJ74" s="287"/>
      <c r="AK74" s="287"/>
      <c r="AL74" s="288"/>
      <c r="AM74" s="9"/>
      <c r="AN74" s="8"/>
    </row>
    <row r="75" spans="1:40" x14ac:dyDescent="0.2">
      <c r="A75" s="5"/>
      <c r="B75" s="293" t="s">
        <v>57</v>
      </c>
      <c r="C75" s="294"/>
      <c r="D75" s="294"/>
      <c r="E75" s="294"/>
      <c r="F75" s="294"/>
      <c r="G75" s="294"/>
      <c r="H75" s="295" t="s">
        <v>58</v>
      </c>
      <c r="I75" s="295"/>
      <c r="J75" s="295"/>
      <c r="K75" s="295"/>
      <c r="L75" s="180"/>
      <c r="M75" s="296" t="s">
        <v>59</v>
      </c>
      <c r="N75" s="296"/>
      <c r="O75" s="296"/>
      <c r="P75" s="296"/>
      <c r="Q75" s="297" t="s">
        <v>60</v>
      </c>
      <c r="R75" s="297"/>
      <c r="S75" s="297"/>
      <c r="T75" s="297"/>
      <c r="U75" s="297" t="s">
        <v>61</v>
      </c>
      <c r="V75" s="297"/>
      <c r="W75" s="297"/>
      <c r="X75" s="297"/>
      <c r="Y75" s="297" t="s">
        <v>62</v>
      </c>
      <c r="Z75" s="297"/>
      <c r="AA75" s="297"/>
      <c r="AB75" s="297"/>
      <c r="AC75" s="297" t="s">
        <v>63</v>
      </c>
      <c r="AD75" s="297"/>
      <c r="AE75" s="297"/>
      <c r="AF75" s="297"/>
      <c r="AG75" s="180"/>
      <c r="AH75" s="180"/>
      <c r="AI75" s="180"/>
      <c r="AJ75" s="180"/>
      <c r="AK75" s="180"/>
      <c r="AL75" s="181"/>
      <c r="AM75" s="9"/>
      <c r="AN75" s="8"/>
    </row>
    <row r="76" spans="1:40" x14ac:dyDescent="0.2">
      <c r="A76" s="5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8"/>
    </row>
    <row r="77" spans="1:40" ht="18" x14ac:dyDescent="0.2">
      <c r="A77" s="5"/>
      <c r="B77" s="276" t="s">
        <v>64</v>
      </c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8"/>
      <c r="AM77" s="9"/>
      <c r="AN77" s="8"/>
    </row>
    <row r="78" spans="1:40" ht="13.5" thickBot="1" x14ac:dyDescent="0.25">
      <c r="A78" s="5"/>
      <c r="B78" s="182"/>
      <c r="C78" s="183"/>
      <c r="D78" s="183"/>
      <c r="E78" s="183"/>
      <c r="F78" s="183"/>
      <c r="G78" s="183"/>
      <c r="H78" s="183"/>
      <c r="I78" s="183"/>
      <c r="J78" s="183"/>
      <c r="K78" s="183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2"/>
      <c r="AM78" s="9"/>
      <c r="AN78" s="8"/>
    </row>
    <row r="79" spans="1:40" ht="13.5" thickBot="1" x14ac:dyDescent="0.25">
      <c r="A79" s="184"/>
      <c r="B79" s="299" t="s">
        <v>65</v>
      </c>
      <c r="C79" s="300"/>
      <c r="D79" s="300"/>
      <c r="E79" s="300"/>
      <c r="F79" s="300"/>
      <c r="G79" s="301"/>
      <c r="H79" s="302" t="s">
        <v>66</v>
      </c>
      <c r="I79" s="303"/>
      <c r="J79" s="303"/>
      <c r="K79" s="303"/>
      <c r="L79" s="185"/>
      <c r="M79" s="304" t="s">
        <v>67</v>
      </c>
      <c r="N79" s="304"/>
      <c r="O79" s="304"/>
      <c r="P79" s="304"/>
      <c r="Q79" s="304" t="s">
        <v>68</v>
      </c>
      <c r="R79" s="304"/>
      <c r="S79" s="304"/>
      <c r="T79" s="304"/>
      <c r="U79" s="304" t="s">
        <v>69</v>
      </c>
      <c r="V79" s="304"/>
      <c r="W79" s="304"/>
      <c r="X79" s="304"/>
      <c r="Y79" s="304" t="s">
        <v>70</v>
      </c>
      <c r="Z79" s="304"/>
      <c r="AA79" s="304"/>
      <c r="AB79" s="304"/>
      <c r="AC79" s="304" t="s">
        <v>71</v>
      </c>
      <c r="AD79" s="304"/>
      <c r="AE79" s="304"/>
      <c r="AF79" s="304"/>
      <c r="AG79" s="304" t="s">
        <v>72</v>
      </c>
      <c r="AH79" s="304"/>
      <c r="AI79" s="304"/>
      <c r="AJ79" s="304"/>
      <c r="AK79" s="186" t="s">
        <v>73</v>
      </c>
      <c r="AL79" s="187"/>
      <c r="AM79" s="9"/>
      <c r="AN79" s="8"/>
    </row>
    <row r="80" spans="1:40" x14ac:dyDescent="0.2">
      <c r="A80" s="5"/>
      <c r="B80" s="306" t="s">
        <v>74</v>
      </c>
      <c r="C80" s="307"/>
      <c r="D80" s="307"/>
      <c r="E80" s="307"/>
      <c r="F80" s="307"/>
      <c r="G80" s="307"/>
      <c r="H80" s="308">
        <f>((60/(($N$64*50)/100)*100)/1000)/24</f>
        <v>2.4999999999999998E-2</v>
      </c>
      <c r="I80" s="308"/>
      <c r="J80" s="308"/>
      <c r="K80" s="308"/>
      <c r="L80" s="188"/>
      <c r="M80" s="305">
        <f>((60/(($N$64*50)/200)*100)/1000)/24</f>
        <v>4.9999999999999996E-2</v>
      </c>
      <c r="N80" s="305"/>
      <c r="O80" s="305"/>
      <c r="P80" s="305"/>
      <c r="Q80" s="305">
        <f>((60/(($N$64*50)/300)*100)/1000)/24</f>
        <v>7.4999999999999997E-2</v>
      </c>
      <c r="R80" s="305"/>
      <c r="S80" s="305"/>
      <c r="T80" s="305"/>
      <c r="U80" s="305">
        <f>((60/(($N$64*50)/400)*100)/1000)/24</f>
        <v>9.9999999999999992E-2</v>
      </c>
      <c r="V80" s="305"/>
      <c r="W80" s="305"/>
      <c r="X80" s="305"/>
      <c r="Y80" s="305">
        <f>((60/(($N$64*50)/500)*100)/1000)/24</f>
        <v>0.125</v>
      </c>
      <c r="Z80" s="305"/>
      <c r="AA80" s="305"/>
      <c r="AB80" s="305"/>
      <c r="AC80" s="305">
        <f>((60/(($N$64*50)/600)*100)/1000)/24</f>
        <v>0.15</v>
      </c>
      <c r="AD80" s="305"/>
      <c r="AE80" s="305"/>
      <c r="AF80" s="305"/>
      <c r="AG80" s="305">
        <f>((60/(($N$64*50)/800)*100)/1000)/24</f>
        <v>0.19999999999999998</v>
      </c>
      <c r="AH80" s="305"/>
      <c r="AI80" s="305"/>
      <c r="AJ80" s="305"/>
      <c r="AK80" s="189">
        <f>((60/(($N$64*50)/100)*1000)/1000)/24</f>
        <v>0.25</v>
      </c>
      <c r="AL80" s="190"/>
      <c r="AM80" s="9"/>
      <c r="AN80" s="8"/>
    </row>
    <row r="81" spans="1:40" x14ac:dyDescent="0.2">
      <c r="A81" s="5"/>
      <c r="B81" s="306" t="s">
        <v>75</v>
      </c>
      <c r="C81" s="307"/>
      <c r="D81" s="307"/>
      <c r="E81" s="307"/>
      <c r="F81" s="307"/>
      <c r="G81" s="307"/>
      <c r="H81" s="308">
        <f>((60/(($N$64*60)/100)*100)/1000)/24</f>
        <v>2.0833333333333332E-2</v>
      </c>
      <c r="I81" s="308"/>
      <c r="J81" s="308"/>
      <c r="K81" s="308"/>
      <c r="L81" s="191"/>
      <c r="M81" s="305">
        <f>((60/(($N$64*60)/200)*100)/1000)/24</f>
        <v>4.1666666666666664E-2</v>
      </c>
      <c r="N81" s="305"/>
      <c r="O81" s="305"/>
      <c r="P81" s="305"/>
      <c r="Q81" s="305">
        <f>((60/(($N$64*60)/300)*100)/1000)/24</f>
        <v>6.25E-2</v>
      </c>
      <c r="R81" s="305"/>
      <c r="S81" s="305"/>
      <c r="T81" s="305"/>
      <c r="U81" s="305">
        <f>((60/(($N$64*60)/400)*100)/1000)/24</f>
        <v>8.3333333333333329E-2</v>
      </c>
      <c r="V81" s="305"/>
      <c r="W81" s="305"/>
      <c r="X81" s="305"/>
      <c r="Y81" s="305">
        <f>((60/(($N$64*60)/500)*100)/1000)/24</f>
        <v>0.10416666666666667</v>
      </c>
      <c r="Z81" s="305"/>
      <c r="AA81" s="305"/>
      <c r="AB81" s="305"/>
      <c r="AC81" s="305">
        <f>((60/(($N$64*60)/600)*100)/1000)/24</f>
        <v>0.125</v>
      </c>
      <c r="AD81" s="305"/>
      <c r="AE81" s="305"/>
      <c r="AF81" s="305"/>
      <c r="AG81" s="305">
        <f>((60/(($N$64*60)/800)*100)/1000)/24</f>
        <v>0.16666666666666666</v>
      </c>
      <c r="AH81" s="305"/>
      <c r="AI81" s="305"/>
      <c r="AJ81" s="305"/>
      <c r="AK81" s="189">
        <f>((60/(($N$64*60)/100)*1000)/1000)/24</f>
        <v>0.20833333333333334</v>
      </c>
      <c r="AL81" s="190"/>
      <c r="AM81" s="9"/>
      <c r="AN81" s="8"/>
    </row>
    <row r="82" spans="1:40" x14ac:dyDescent="0.2">
      <c r="A82" s="5"/>
      <c r="B82" s="306" t="s">
        <v>76</v>
      </c>
      <c r="C82" s="307"/>
      <c r="D82" s="307"/>
      <c r="E82" s="307"/>
      <c r="F82" s="307"/>
      <c r="G82" s="307"/>
      <c r="H82" s="308">
        <f>((60/(($N$64*70)/100)*100)/1000)/24</f>
        <v>1.7857142857142856E-2</v>
      </c>
      <c r="I82" s="308"/>
      <c r="J82" s="308"/>
      <c r="K82" s="308"/>
      <c r="L82" s="191"/>
      <c r="M82" s="305">
        <f>((60/(($N$64*70)/200)*100)/1000)/24</f>
        <v>3.5714285714285712E-2</v>
      </c>
      <c r="N82" s="305"/>
      <c r="O82" s="305"/>
      <c r="P82" s="305"/>
      <c r="Q82" s="305">
        <f>((60/(($N$64*70)/300)*100)/1000)/24</f>
        <v>5.3571428571428568E-2</v>
      </c>
      <c r="R82" s="305"/>
      <c r="S82" s="305"/>
      <c r="T82" s="305"/>
      <c r="U82" s="305">
        <f>((60/(($N$64*70)/400)*100)/1000)/24</f>
        <v>7.1428571428571425E-2</v>
      </c>
      <c r="V82" s="305"/>
      <c r="W82" s="305"/>
      <c r="X82" s="305"/>
      <c r="Y82" s="305">
        <f>((60/(($N$64*70)/500)*100)/1000)/24</f>
        <v>8.9285714285714302E-2</v>
      </c>
      <c r="Z82" s="305"/>
      <c r="AA82" s="305"/>
      <c r="AB82" s="305"/>
      <c r="AC82" s="305">
        <f>((60/(($N$64*70)/600)*100)/1000)/24</f>
        <v>0.10714285714285714</v>
      </c>
      <c r="AD82" s="305"/>
      <c r="AE82" s="305"/>
      <c r="AF82" s="305"/>
      <c r="AG82" s="305">
        <f>((60/(($N$64*70)/800)*100)/1000)/24</f>
        <v>0.14285714285714285</v>
      </c>
      <c r="AH82" s="305"/>
      <c r="AI82" s="305"/>
      <c r="AJ82" s="305"/>
      <c r="AK82" s="189">
        <f>((60/(($N$64*70)/100)*1000)/1000)/24</f>
        <v>0.17857142857142858</v>
      </c>
      <c r="AL82" s="190"/>
      <c r="AM82" s="9"/>
      <c r="AN82" s="8"/>
    </row>
    <row r="83" spans="1:40" x14ac:dyDescent="0.2">
      <c r="A83" s="5"/>
      <c r="B83" s="306" t="s">
        <v>77</v>
      </c>
      <c r="C83" s="307"/>
      <c r="D83" s="307"/>
      <c r="E83" s="307"/>
      <c r="F83" s="307"/>
      <c r="G83" s="307"/>
      <c r="H83" s="308">
        <f>((60/(($N$64*80)/100)*100)/1000)/24</f>
        <v>1.5625E-2</v>
      </c>
      <c r="I83" s="308"/>
      <c r="J83" s="308"/>
      <c r="K83" s="308"/>
      <c r="L83" s="188"/>
      <c r="M83" s="305">
        <f>((60/(($N$64*80)/200)*100)/1000)/24</f>
        <v>3.125E-2</v>
      </c>
      <c r="N83" s="305"/>
      <c r="O83" s="305"/>
      <c r="P83" s="305"/>
      <c r="Q83" s="305">
        <f>((60/(($N$64*80)/300)*100)/1000)/24</f>
        <v>4.6875E-2</v>
      </c>
      <c r="R83" s="305"/>
      <c r="S83" s="305"/>
      <c r="T83" s="305"/>
      <c r="U83" s="305">
        <f>((60/(($N$64*80)/400)*100)/1000)/24</f>
        <v>6.25E-2</v>
      </c>
      <c r="V83" s="305"/>
      <c r="W83" s="305"/>
      <c r="X83" s="305"/>
      <c r="Y83" s="305">
        <f>((60/(($N$64*80)/500)*100)/1000)/24</f>
        <v>7.8125E-2</v>
      </c>
      <c r="Z83" s="305"/>
      <c r="AA83" s="305"/>
      <c r="AB83" s="305"/>
      <c r="AC83" s="305">
        <f>((60/(($N$64*80)/600)*100)/1000)/24</f>
        <v>9.375E-2</v>
      </c>
      <c r="AD83" s="305"/>
      <c r="AE83" s="305"/>
      <c r="AF83" s="305"/>
      <c r="AG83" s="305">
        <f>((60/(($N$64*80)/800)*100)/1000)/24</f>
        <v>0.125</v>
      </c>
      <c r="AH83" s="305"/>
      <c r="AI83" s="305"/>
      <c r="AJ83" s="305"/>
      <c r="AK83" s="189">
        <f>((60/(($N$64*80)/100)*1000)/1000)/24</f>
        <v>0.15625</v>
      </c>
      <c r="AL83" s="190"/>
      <c r="AM83" s="9"/>
      <c r="AN83" s="8"/>
    </row>
    <row r="84" spans="1:40" x14ac:dyDescent="0.2">
      <c r="A84" s="5"/>
      <c r="B84" s="306" t="s">
        <v>78</v>
      </c>
      <c r="C84" s="307"/>
      <c r="D84" s="307"/>
      <c r="E84" s="307"/>
      <c r="F84" s="307"/>
      <c r="G84" s="307"/>
      <c r="H84" s="308">
        <f>((60/(($N$64*90)/100)*100)/1000)/24</f>
        <v>1.388888888888889E-2</v>
      </c>
      <c r="I84" s="308"/>
      <c r="J84" s="308"/>
      <c r="K84" s="308"/>
      <c r="L84" s="191"/>
      <c r="M84" s="305">
        <f>((60/(($N$64*90)/200)*100)/1000)/24</f>
        <v>2.777777777777778E-2</v>
      </c>
      <c r="N84" s="305"/>
      <c r="O84" s="305"/>
      <c r="P84" s="305"/>
      <c r="Q84" s="305">
        <f>((60/(($N$64*90)/300)*100)/1000)/24</f>
        <v>4.1666666666666664E-2</v>
      </c>
      <c r="R84" s="305"/>
      <c r="S84" s="305"/>
      <c r="T84" s="305"/>
      <c r="U84" s="305">
        <f>((60/(($N$64*90)/400)*100)/1000)/24</f>
        <v>5.5555555555555559E-2</v>
      </c>
      <c r="V84" s="305"/>
      <c r="W84" s="305"/>
      <c r="X84" s="305"/>
      <c r="Y84" s="305">
        <f>((60/(($N$64*90)/500)*100)/1000)/24</f>
        <v>6.9444444444444448E-2</v>
      </c>
      <c r="Z84" s="305"/>
      <c r="AA84" s="305"/>
      <c r="AB84" s="305"/>
      <c r="AC84" s="305">
        <f>((60/(($N$64*90)/600)*100)/1000)/24</f>
        <v>8.3333333333333329E-2</v>
      </c>
      <c r="AD84" s="305"/>
      <c r="AE84" s="305"/>
      <c r="AF84" s="305"/>
      <c r="AG84" s="305">
        <f>((60/(($N$64*90)/800)*100)/1000)/24</f>
        <v>0.11111111111111112</v>
      </c>
      <c r="AH84" s="305"/>
      <c r="AI84" s="305"/>
      <c r="AJ84" s="305"/>
      <c r="AK84" s="189">
        <f>((60/(($N$64*90)/100)*1000)/1000)/24</f>
        <v>0.1388888888888889</v>
      </c>
      <c r="AL84" s="190"/>
      <c r="AM84" s="9"/>
      <c r="AN84" s="8"/>
    </row>
    <row r="85" spans="1:40" x14ac:dyDescent="0.2">
      <c r="A85" s="192"/>
      <c r="B85" s="309" t="s">
        <v>79</v>
      </c>
      <c r="C85" s="310"/>
      <c r="D85" s="310"/>
      <c r="E85" s="310"/>
      <c r="F85" s="310"/>
      <c r="G85" s="310"/>
      <c r="H85" s="311">
        <f>((60/(($N$64*100)/100)*100)/1000)/24</f>
        <v>1.2499999999999999E-2</v>
      </c>
      <c r="I85" s="311"/>
      <c r="J85" s="311"/>
      <c r="K85" s="311"/>
      <c r="L85" s="193"/>
      <c r="M85" s="312">
        <f>((60/(($N$64*100)/200)*100)/1000)/24</f>
        <v>2.4999999999999998E-2</v>
      </c>
      <c r="N85" s="312"/>
      <c r="O85" s="312"/>
      <c r="P85" s="312"/>
      <c r="Q85" s="312">
        <f>((60/(($N$64*100)/300)*100)/1000)/24</f>
        <v>3.7499999999999999E-2</v>
      </c>
      <c r="R85" s="312"/>
      <c r="S85" s="312"/>
      <c r="T85" s="312"/>
      <c r="U85" s="312">
        <f>((60/(($N$64*5100)/400)*100)/1000)/24</f>
        <v>9.8039215686274508E-4</v>
      </c>
      <c r="V85" s="312"/>
      <c r="W85" s="312"/>
      <c r="X85" s="312"/>
      <c r="Y85" s="312">
        <f>((60/(($N$64*100)/500)*100)/1000)/24</f>
        <v>6.25E-2</v>
      </c>
      <c r="Z85" s="312"/>
      <c r="AA85" s="312"/>
      <c r="AB85" s="312"/>
      <c r="AC85" s="312">
        <f>((60/(($N$64*100)/600)*100)/1000)/24</f>
        <v>7.4999999999999997E-2</v>
      </c>
      <c r="AD85" s="312"/>
      <c r="AE85" s="312"/>
      <c r="AF85" s="312"/>
      <c r="AG85" s="312">
        <f>((60/(($N$64*100)/800)*100)/1000)/24</f>
        <v>9.9999999999999992E-2</v>
      </c>
      <c r="AH85" s="312"/>
      <c r="AI85" s="312"/>
      <c r="AJ85" s="312"/>
      <c r="AK85" s="194">
        <f>((60/(($N$64*100)/100)*1000)/1000)/24</f>
        <v>0.125</v>
      </c>
      <c r="AL85" s="190"/>
      <c r="AM85" s="9"/>
      <c r="AN85" s="8"/>
    </row>
    <row r="86" spans="1:40" x14ac:dyDescent="0.2">
      <c r="A86" s="5"/>
      <c r="B86" s="318" t="s">
        <v>80</v>
      </c>
      <c r="C86" s="319"/>
      <c r="D86" s="319"/>
      <c r="E86" s="319"/>
      <c r="F86" s="319"/>
      <c r="G86" s="319"/>
      <c r="H86" s="320">
        <f>((60/(($N$64*110)/100)*100)/1000)/24</f>
        <v>1.1363636363636362E-2</v>
      </c>
      <c r="I86" s="320"/>
      <c r="J86" s="320"/>
      <c r="K86" s="320"/>
      <c r="L86" s="195"/>
      <c r="M86" s="313">
        <f>((60/(($N$64*110)/200)*100)/1000)/24</f>
        <v>2.2727272727272724E-2</v>
      </c>
      <c r="N86" s="313"/>
      <c r="O86" s="313"/>
      <c r="P86" s="313"/>
      <c r="Q86" s="313">
        <f>((60/(($N$64*110)/300)*100)/1000)/24</f>
        <v>3.4090909090909088E-2</v>
      </c>
      <c r="R86" s="313"/>
      <c r="S86" s="313"/>
      <c r="T86" s="313"/>
      <c r="U86" s="313">
        <f>((60/(($N$64*5110)/400)*100)/1000)/24</f>
        <v>9.784735812133074E-4</v>
      </c>
      <c r="V86" s="313"/>
      <c r="W86" s="313"/>
      <c r="X86" s="313"/>
      <c r="Y86" s="313">
        <f>((60/(($N$64*110)/500)*100)/1000)/24</f>
        <v>5.6818181818181816E-2</v>
      </c>
      <c r="Z86" s="313"/>
      <c r="AA86" s="313"/>
      <c r="AB86" s="313"/>
      <c r="AC86" s="313">
        <f>((60/(($N$64*110)/600)*100)/1000)/24</f>
        <v>6.8181818181818177E-2</v>
      </c>
      <c r="AD86" s="313"/>
      <c r="AE86" s="313"/>
      <c r="AF86" s="313"/>
      <c r="AG86" s="313">
        <f>((60/(($N$64*110)/800)*100)/1000)/24</f>
        <v>9.0909090909090898E-2</v>
      </c>
      <c r="AH86" s="313"/>
      <c r="AI86" s="313"/>
      <c r="AJ86" s="313"/>
      <c r="AK86" s="196">
        <f>((60/(($N$64*110)/100)*1000)/1000)/24</f>
        <v>0.11363636363636363</v>
      </c>
      <c r="AL86" s="190"/>
      <c r="AM86" s="9"/>
      <c r="AN86" s="8"/>
    </row>
    <row r="87" spans="1:40" x14ac:dyDescent="0.2">
      <c r="A87" s="5"/>
      <c r="B87" s="314" t="s">
        <v>81</v>
      </c>
      <c r="C87" s="315"/>
      <c r="D87" s="315"/>
      <c r="E87" s="315"/>
      <c r="F87" s="315"/>
      <c r="G87" s="315"/>
      <c r="H87" s="316">
        <f>((60/(($N$64*120)/100)*100)/1000)/24</f>
        <v>1.0416666666666666E-2</v>
      </c>
      <c r="I87" s="316"/>
      <c r="J87" s="316"/>
      <c r="K87" s="316"/>
      <c r="L87" s="197"/>
      <c r="M87" s="317">
        <f>((60/(($N$64*120)/200)*100)/1000)/24</f>
        <v>2.0833333333333332E-2</v>
      </c>
      <c r="N87" s="317"/>
      <c r="O87" s="317"/>
      <c r="P87" s="317"/>
      <c r="Q87" s="317">
        <f>((60/(($N$64*120)/300)*100)/1000)/24</f>
        <v>3.125E-2</v>
      </c>
      <c r="R87" s="317"/>
      <c r="S87" s="317"/>
      <c r="T87" s="317"/>
      <c r="U87" s="317">
        <f>((60/(($N$64*120)/400)*100)/1000)/24</f>
        <v>4.1666666666666664E-2</v>
      </c>
      <c r="V87" s="317"/>
      <c r="W87" s="317"/>
      <c r="X87" s="317"/>
      <c r="Y87" s="317">
        <f>((60/(($N$64*120)/500)*100)/1000)/24</f>
        <v>5.2083333333333336E-2</v>
      </c>
      <c r="Z87" s="317"/>
      <c r="AA87" s="317"/>
      <c r="AB87" s="317"/>
      <c r="AC87" s="317">
        <f>((60/(($N$64*120)/600)*100)/1000)/24</f>
        <v>6.25E-2</v>
      </c>
      <c r="AD87" s="317"/>
      <c r="AE87" s="317"/>
      <c r="AF87" s="317"/>
      <c r="AG87" s="317">
        <f>((60/(($N$64*120)/800)*100)/1000)/24</f>
        <v>8.3333333333333329E-2</v>
      </c>
      <c r="AH87" s="317"/>
      <c r="AI87" s="317"/>
      <c r="AJ87" s="317"/>
      <c r="AK87" s="198">
        <f>((60/(($N$64*120)/100)*1000)/1000)/24</f>
        <v>0.10416666666666667</v>
      </c>
      <c r="AL87" s="199"/>
      <c r="AM87" s="9"/>
      <c r="AN87" s="8"/>
    </row>
    <row r="88" spans="1:40" x14ac:dyDescent="0.2">
      <c r="A88" s="5"/>
      <c r="B88" s="200"/>
      <c r="C88" s="9"/>
      <c r="D88" s="9"/>
      <c r="E88" s="9"/>
      <c r="F88" s="9"/>
      <c r="G88" s="9"/>
      <c r="H88" s="9"/>
      <c r="I88" s="9"/>
      <c r="J88" s="9"/>
      <c r="K88" s="201"/>
      <c r="L88" s="9"/>
      <c r="M88" s="201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202"/>
      <c r="AM88" s="9"/>
      <c r="AN88" s="8"/>
    </row>
    <row r="89" spans="1:40" ht="13.5" thickBot="1" x14ac:dyDescent="0.25">
      <c r="A89" s="184"/>
      <c r="B89" s="203"/>
      <c r="C89" s="204"/>
      <c r="D89" s="204"/>
      <c r="E89" s="204"/>
      <c r="F89" s="204"/>
      <c r="G89" s="204"/>
      <c r="H89" s="204"/>
      <c r="I89" s="204"/>
      <c r="J89" s="204"/>
      <c r="K89" s="204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6"/>
      <c r="AM89" s="9"/>
      <c r="AN89" s="8"/>
    </row>
    <row r="90" spans="1:40" ht="13.5" thickBot="1" x14ac:dyDescent="0.25">
      <c r="A90" s="5"/>
      <c r="B90" s="299" t="s">
        <v>82</v>
      </c>
      <c r="C90" s="300"/>
      <c r="D90" s="300"/>
      <c r="E90" s="300"/>
      <c r="F90" s="300"/>
      <c r="G90" s="301"/>
      <c r="H90" s="302" t="s">
        <v>83</v>
      </c>
      <c r="I90" s="303"/>
      <c r="J90" s="303"/>
      <c r="K90" s="303"/>
      <c r="L90" s="185"/>
      <c r="M90" s="304" t="s">
        <v>84</v>
      </c>
      <c r="N90" s="304"/>
      <c r="O90" s="304"/>
      <c r="P90" s="304"/>
      <c r="Q90" s="304" t="s">
        <v>85</v>
      </c>
      <c r="R90" s="304"/>
      <c r="S90" s="304"/>
      <c r="T90" s="304"/>
      <c r="U90" s="304" t="s">
        <v>86</v>
      </c>
      <c r="V90" s="304"/>
      <c r="W90" s="304"/>
      <c r="X90" s="304"/>
      <c r="Y90" s="304" t="s">
        <v>87</v>
      </c>
      <c r="Z90" s="304"/>
      <c r="AA90" s="304"/>
      <c r="AB90" s="304"/>
      <c r="AC90" s="304" t="s">
        <v>88</v>
      </c>
      <c r="AD90" s="304"/>
      <c r="AE90" s="304"/>
      <c r="AF90" s="304"/>
      <c r="AG90" s="304" t="s">
        <v>89</v>
      </c>
      <c r="AH90" s="304"/>
      <c r="AI90" s="304"/>
      <c r="AJ90" s="304"/>
      <c r="AK90" s="186" t="s">
        <v>90</v>
      </c>
      <c r="AL90" s="187"/>
      <c r="AM90" s="9"/>
      <c r="AN90" s="8"/>
    </row>
    <row r="91" spans="1:40" x14ac:dyDescent="0.2">
      <c r="A91" s="5"/>
      <c r="B91" s="306" t="s">
        <v>74</v>
      </c>
      <c r="C91" s="307"/>
      <c r="D91" s="307"/>
      <c r="E91" s="307"/>
      <c r="F91" s="307"/>
      <c r="G91" s="307"/>
      <c r="H91" s="321">
        <f>(((($N$64*50)/100)*1000)*30)/3600</f>
        <v>83.333333333333329</v>
      </c>
      <c r="I91" s="321"/>
      <c r="J91" s="321"/>
      <c r="K91" s="321"/>
      <c r="L91" s="207"/>
      <c r="M91" s="322">
        <f>(((($N$64*50)/100)*1000)*40)/3600</f>
        <v>111.11111111111111</v>
      </c>
      <c r="N91" s="322"/>
      <c r="O91" s="322"/>
      <c r="P91" s="322"/>
      <c r="Q91" s="322">
        <f>(((($N$64*50)/100)*1000)*50)/3600</f>
        <v>138.88888888888889</v>
      </c>
      <c r="R91" s="322"/>
      <c r="S91" s="322"/>
      <c r="T91" s="322"/>
      <c r="U91" s="322">
        <f>(((($N$64*50)/100)*1000)*60)/3600</f>
        <v>166.66666666666666</v>
      </c>
      <c r="V91" s="322"/>
      <c r="W91" s="322"/>
      <c r="X91" s="322"/>
      <c r="Y91" s="322">
        <f>(((($N$64*50)/100)*1000)*90)/3600</f>
        <v>250</v>
      </c>
      <c r="Z91" s="322"/>
      <c r="AA91" s="322"/>
      <c r="AB91" s="322"/>
      <c r="AC91" s="322">
        <f>(((($N$64*50)/100)*1000)*120)/3600</f>
        <v>333.33333333333331</v>
      </c>
      <c r="AD91" s="322"/>
      <c r="AE91" s="322"/>
      <c r="AF91" s="322"/>
      <c r="AG91" s="322">
        <f>(((($N$64*50)/100)*1000)*150)/3600</f>
        <v>416.66666666666669</v>
      </c>
      <c r="AH91" s="322"/>
      <c r="AI91" s="322"/>
      <c r="AJ91" s="322"/>
      <c r="AK91" s="208">
        <f>(((($N$64*50)/100)*1000)*180)/3600</f>
        <v>500</v>
      </c>
      <c r="AL91" s="190"/>
      <c r="AM91" s="9"/>
      <c r="AN91" s="8"/>
    </row>
    <row r="92" spans="1:40" x14ac:dyDescent="0.2">
      <c r="A92" s="5"/>
      <c r="B92" s="306" t="s">
        <v>75</v>
      </c>
      <c r="C92" s="307"/>
      <c r="D92" s="307"/>
      <c r="E92" s="307"/>
      <c r="F92" s="307"/>
      <c r="G92" s="307"/>
      <c r="H92" s="321">
        <f>(((($N$64*60)/100)*1000)*30)/3600</f>
        <v>100</v>
      </c>
      <c r="I92" s="321"/>
      <c r="J92" s="321"/>
      <c r="K92" s="321"/>
      <c r="L92" s="209"/>
      <c r="M92" s="322">
        <f>(((($N$64*60)/100)*1000)*40)/3600</f>
        <v>133.33333333333334</v>
      </c>
      <c r="N92" s="322"/>
      <c r="O92" s="322"/>
      <c r="P92" s="322"/>
      <c r="Q92" s="322">
        <f>(((($N$64*60)/100)*1000)*50)/3600</f>
        <v>166.66666666666666</v>
      </c>
      <c r="R92" s="322"/>
      <c r="S92" s="322"/>
      <c r="T92" s="322"/>
      <c r="U92" s="322">
        <f>(((($N$64*60)/100)*1000)*60)/3600</f>
        <v>200</v>
      </c>
      <c r="V92" s="322"/>
      <c r="W92" s="322"/>
      <c r="X92" s="322"/>
      <c r="Y92" s="322">
        <f>(((($N$64*60)/100)*1000)*90)/3600</f>
        <v>300</v>
      </c>
      <c r="Z92" s="322"/>
      <c r="AA92" s="322"/>
      <c r="AB92" s="322"/>
      <c r="AC92" s="322">
        <f>(((($N$64*60)/100)*1000)*120)/3600</f>
        <v>400</v>
      </c>
      <c r="AD92" s="322"/>
      <c r="AE92" s="322"/>
      <c r="AF92" s="322"/>
      <c r="AG92" s="322">
        <f>(((($N$64*60)/100)*1000)*150)/3600</f>
        <v>500</v>
      </c>
      <c r="AH92" s="322"/>
      <c r="AI92" s="322"/>
      <c r="AJ92" s="322"/>
      <c r="AK92" s="208">
        <f>(((($N$64*60)/100)*1000)*180)/3600</f>
        <v>600</v>
      </c>
      <c r="AL92" s="190"/>
      <c r="AM92" s="9"/>
      <c r="AN92" s="8"/>
    </row>
    <row r="93" spans="1:40" x14ac:dyDescent="0.2">
      <c r="A93" s="5"/>
      <c r="B93" s="306" t="s">
        <v>76</v>
      </c>
      <c r="C93" s="307"/>
      <c r="D93" s="307"/>
      <c r="E93" s="307"/>
      <c r="F93" s="307"/>
      <c r="G93" s="307"/>
      <c r="H93" s="321">
        <f>(((($N$64*70)/100)*1000)*30)/3600</f>
        <v>116.66666666666667</v>
      </c>
      <c r="I93" s="321"/>
      <c r="J93" s="321"/>
      <c r="K93" s="321"/>
      <c r="L93" s="209"/>
      <c r="M93" s="322">
        <f>(((($N$64*70)/100)*1000)*40)/3600</f>
        <v>155.55555555555554</v>
      </c>
      <c r="N93" s="322"/>
      <c r="O93" s="322"/>
      <c r="P93" s="322"/>
      <c r="Q93" s="322">
        <f>(((($N$64*70)/100)*1000)*50)/3600</f>
        <v>194.44444444444446</v>
      </c>
      <c r="R93" s="322"/>
      <c r="S93" s="322"/>
      <c r="T93" s="322"/>
      <c r="U93" s="322">
        <f>(((($N$64*70)/100)*1000)*60)/3600</f>
        <v>233.33333333333334</v>
      </c>
      <c r="V93" s="322"/>
      <c r="W93" s="322"/>
      <c r="X93" s="322"/>
      <c r="Y93" s="322">
        <f>(((($N$64*70)/100)*1000)*90)/3600</f>
        <v>350</v>
      </c>
      <c r="Z93" s="322"/>
      <c r="AA93" s="322"/>
      <c r="AB93" s="322"/>
      <c r="AC93" s="322">
        <f>(((($N$64*70)/100)*1000)*120)/3600</f>
        <v>466.66666666666669</v>
      </c>
      <c r="AD93" s="322"/>
      <c r="AE93" s="322"/>
      <c r="AF93" s="322"/>
      <c r="AG93" s="322">
        <f>(((($N$64*70)/100)*1000)*150)/3600</f>
        <v>583.33333333333337</v>
      </c>
      <c r="AH93" s="322"/>
      <c r="AI93" s="322"/>
      <c r="AJ93" s="322"/>
      <c r="AK93" s="208">
        <f>(((($N$64*70)/100)*1000)*180)/3600</f>
        <v>700</v>
      </c>
      <c r="AL93" s="190"/>
      <c r="AM93" s="9"/>
      <c r="AN93" s="8"/>
    </row>
    <row r="94" spans="1:40" x14ac:dyDescent="0.2">
      <c r="A94" s="5"/>
      <c r="B94" s="306" t="s">
        <v>77</v>
      </c>
      <c r="C94" s="307"/>
      <c r="D94" s="307"/>
      <c r="E94" s="307"/>
      <c r="F94" s="307"/>
      <c r="G94" s="307"/>
      <c r="H94" s="321">
        <f>(((($N$64*80)/100)*1000)*30)/3600</f>
        <v>133.33333333333334</v>
      </c>
      <c r="I94" s="321"/>
      <c r="J94" s="321"/>
      <c r="K94" s="321"/>
      <c r="L94" s="207"/>
      <c r="M94" s="322">
        <f>(((($N$64*80)/100)*1000)*40)/3600</f>
        <v>177.77777777777777</v>
      </c>
      <c r="N94" s="322"/>
      <c r="O94" s="322"/>
      <c r="P94" s="322"/>
      <c r="Q94" s="322">
        <f>(((($N$64*80)/100)*1000)*50)/3600</f>
        <v>222.22222222222223</v>
      </c>
      <c r="R94" s="322"/>
      <c r="S94" s="322"/>
      <c r="T94" s="322"/>
      <c r="U94" s="322">
        <f>(((($N$64*80)/100)*1000)*60)/3600</f>
        <v>266.66666666666669</v>
      </c>
      <c r="V94" s="322"/>
      <c r="W94" s="322"/>
      <c r="X94" s="322"/>
      <c r="Y94" s="322">
        <f>(((($N$64*80)/100)*1000)*90)/3600</f>
        <v>400</v>
      </c>
      <c r="Z94" s="322"/>
      <c r="AA94" s="322"/>
      <c r="AB94" s="322"/>
      <c r="AC94" s="322">
        <f>(((($N$64*80)/100)*1000)*120)/3600</f>
        <v>533.33333333333337</v>
      </c>
      <c r="AD94" s="322"/>
      <c r="AE94" s="322"/>
      <c r="AF94" s="322"/>
      <c r="AG94" s="322">
        <f>(((($N$64*80)/100)*1000)*150)/3600</f>
        <v>666.66666666666663</v>
      </c>
      <c r="AH94" s="322"/>
      <c r="AI94" s="322"/>
      <c r="AJ94" s="322"/>
      <c r="AK94" s="208">
        <f>(((($N$64*80)/100)*1000)*180)/3600</f>
        <v>800</v>
      </c>
      <c r="AL94" s="190"/>
      <c r="AM94" s="9"/>
      <c r="AN94" s="8"/>
    </row>
    <row r="95" spans="1:40" x14ac:dyDescent="0.2">
      <c r="A95" s="192"/>
      <c r="B95" s="306" t="s">
        <v>78</v>
      </c>
      <c r="C95" s="307"/>
      <c r="D95" s="307"/>
      <c r="E95" s="307"/>
      <c r="F95" s="307"/>
      <c r="G95" s="307"/>
      <c r="H95" s="321">
        <f>(((($N$64*90)/100)*1000)*30)/3600</f>
        <v>150</v>
      </c>
      <c r="I95" s="321"/>
      <c r="J95" s="321"/>
      <c r="K95" s="321"/>
      <c r="L95" s="209"/>
      <c r="M95" s="322">
        <f>(((($N$64*90)/100)*1000)*40)/3600</f>
        <v>200</v>
      </c>
      <c r="N95" s="322"/>
      <c r="O95" s="322"/>
      <c r="P95" s="322"/>
      <c r="Q95" s="322">
        <f>(((($N$64*90)/100)*1000)*50)/3600</f>
        <v>250</v>
      </c>
      <c r="R95" s="322"/>
      <c r="S95" s="322"/>
      <c r="T95" s="322"/>
      <c r="U95" s="322">
        <f>(((($N$64*90)/100)*1000)*60)/3600</f>
        <v>300</v>
      </c>
      <c r="V95" s="322"/>
      <c r="W95" s="322"/>
      <c r="X95" s="322"/>
      <c r="Y95" s="322">
        <f>(((($N$64*90)/100)*1000)*90)/3600</f>
        <v>450</v>
      </c>
      <c r="Z95" s="322"/>
      <c r="AA95" s="322"/>
      <c r="AB95" s="322"/>
      <c r="AC95" s="322">
        <f>(((($N$64*90)/100)*1000)*120)/3600</f>
        <v>600</v>
      </c>
      <c r="AD95" s="322"/>
      <c r="AE95" s="322"/>
      <c r="AF95" s="322"/>
      <c r="AG95" s="322">
        <f>(((($N$64*90)/100)*1000)*150)/3600</f>
        <v>750</v>
      </c>
      <c r="AH95" s="322"/>
      <c r="AI95" s="322"/>
      <c r="AJ95" s="322"/>
      <c r="AK95" s="208">
        <f>(((($N$64*90)/100)*1000)*180)/3600</f>
        <v>900</v>
      </c>
      <c r="AL95" s="190"/>
      <c r="AM95" s="9"/>
      <c r="AN95" s="8"/>
    </row>
    <row r="96" spans="1:40" x14ac:dyDescent="0.2">
      <c r="A96" s="5"/>
      <c r="B96" s="309" t="s">
        <v>79</v>
      </c>
      <c r="C96" s="310"/>
      <c r="D96" s="310"/>
      <c r="E96" s="310"/>
      <c r="F96" s="310"/>
      <c r="G96" s="310"/>
      <c r="H96" s="326">
        <f>(((($N$64*100)/100)*1000)*30)/3600</f>
        <v>166.66666666666666</v>
      </c>
      <c r="I96" s="326"/>
      <c r="J96" s="326"/>
      <c r="K96" s="326"/>
      <c r="L96" s="210"/>
      <c r="M96" s="323">
        <f>(((($N$64*100)/100)*1000)*40)/3600</f>
        <v>222.22222222222223</v>
      </c>
      <c r="N96" s="323"/>
      <c r="O96" s="323"/>
      <c r="P96" s="323"/>
      <c r="Q96" s="323">
        <f>(((($N$64*100)/100)*1000)*50)/3600</f>
        <v>277.77777777777777</v>
      </c>
      <c r="R96" s="323"/>
      <c r="S96" s="323"/>
      <c r="T96" s="323"/>
      <c r="U96" s="323">
        <f>(((($N$64*100)/100)*1000)*60)/3600</f>
        <v>333.33333333333331</v>
      </c>
      <c r="V96" s="323"/>
      <c r="W96" s="323"/>
      <c r="X96" s="323"/>
      <c r="Y96" s="323">
        <f>(((($N$64*100)/100)*1000)*90)/3600</f>
        <v>500</v>
      </c>
      <c r="Z96" s="323"/>
      <c r="AA96" s="323"/>
      <c r="AB96" s="323"/>
      <c r="AC96" s="323">
        <f>(((($N$64*100)/100)*1000)*120)/3600</f>
        <v>666.66666666666663</v>
      </c>
      <c r="AD96" s="323"/>
      <c r="AE96" s="323"/>
      <c r="AF96" s="323"/>
      <c r="AG96" s="323">
        <f>(((($N$64*100)/100)*1000)*150)/3600</f>
        <v>833.33333333333337</v>
      </c>
      <c r="AH96" s="323"/>
      <c r="AI96" s="323"/>
      <c r="AJ96" s="323"/>
      <c r="AK96" s="211">
        <f>(((($N$64*100)/100)*1000)*180)/3600</f>
        <v>1000</v>
      </c>
      <c r="AL96" s="190"/>
      <c r="AM96" s="9"/>
      <c r="AN96" s="8"/>
    </row>
    <row r="97" spans="1:40" x14ac:dyDescent="0.2">
      <c r="A97" s="5"/>
      <c r="B97" s="318" t="s">
        <v>80</v>
      </c>
      <c r="C97" s="319"/>
      <c r="D97" s="319"/>
      <c r="E97" s="319"/>
      <c r="F97" s="319"/>
      <c r="G97" s="319"/>
      <c r="H97" s="324">
        <f>(((($N$64*110)/100)*1000)*30)/3600</f>
        <v>183.33333333333334</v>
      </c>
      <c r="I97" s="324"/>
      <c r="J97" s="324"/>
      <c r="K97" s="324"/>
      <c r="L97" s="212"/>
      <c r="M97" s="325">
        <f>(((($N$64*110)/100)*1000)*40)/3600</f>
        <v>244.44444444444446</v>
      </c>
      <c r="N97" s="325"/>
      <c r="O97" s="325"/>
      <c r="P97" s="325"/>
      <c r="Q97" s="325">
        <f>(((($N$64*110)/100)*1000)*50)/3600</f>
        <v>305.55555555555554</v>
      </c>
      <c r="R97" s="325"/>
      <c r="S97" s="325"/>
      <c r="T97" s="325"/>
      <c r="U97" s="325">
        <f>(((($N$64*110)/100)*1000)*60)/3600</f>
        <v>366.66666666666669</v>
      </c>
      <c r="V97" s="325"/>
      <c r="W97" s="325"/>
      <c r="X97" s="325"/>
      <c r="Y97" s="325">
        <f>(((($N$64*110)/100)*1000)*90)/3600</f>
        <v>550</v>
      </c>
      <c r="Z97" s="325"/>
      <c r="AA97" s="325"/>
      <c r="AB97" s="325"/>
      <c r="AC97" s="325">
        <f>(((($N$64*110)/100)*1000)*120)/3600</f>
        <v>733.33333333333337</v>
      </c>
      <c r="AD97" s="325"/>
      <c r="AE97" s="325"/>
      <c r="AF97" s="325"/>
      <c r="AG97" s="325">
        <f>(((($N$64*110)/100)*1000)*150)/3600</f>
        <v>916.66666666666663</v>
      </c>
      <c r="AH97" s="325"/>
      <c r="AI97" s="325"/>
      <c r="AJ97" s="325"/>
      <c r="AK97" s="213">
        <f>(((($N$64*110)/100)*1000)*180)/3600</f>
        <v>1100</v>
      </c>
      <c r="AL97" s="190"/>
      <c r="AM97" s="9"/>
      <c r="AN97" s="8"/>
    </row>
    <row r="98" spans="1:40" x14ac:dyDescent="0.2">
      <c r="A98" s="5"/>
      <c r="B98" s="314" t="s">
        <v>81</v>
      </c>
      <c r="C98" s="315"/>
      <c r="D98" s="315"/>
      <c r="E98" s="315"/>
      <c r="F98" s="315"/>
      <c r="G98" s="315"/>
      <c r="H98" s="328">
        <f>(((($N$64*120)/100)*1000)*30)/3600</f>
        <v>200</v>
      </c>
      <c r="I98" s="328"/>
      <c r="J98" s="328"/>
      <c r="K98" s="328"/>
      <c r="L98" s="214"/>
      <c r="M98" s="327">
        <f>(((($N$64*120)/100)*1000)*40)/3600</f>
        <v>266.66666666666669</v>
      </c>
      <c r="N98" s="327"/>
      <c r="O98" s="327"/>
      <c r="P98" s="327"/>
      <c r="Q98" s="327">
        <f>(((($N$64*120)/100)*1000)*50)/3600</f>
        <v>333.33333333333331</v>
      </c>
      <c r="R98" s="327"/>
      <c r="S98" s="327"/>
      <c r="T98" s="327"/>
      <c r="U98" s="327">
        <f>(((($N$64*120)/100)*1000)*60)/3600</f>
        <v>400</v>
      </c>
      <c r="V98" s="327"/>
      <c r="W98" s="327"/>
      <c r="X98" s="327"/>
      <c r="Y98" s="327">
        <f>(((($N$64*120)/100)*1000)*90)/3600</f>
        <v>600</v>
      </c>
      <c r="Z98" s="327"/>
      <c r="AA98" s="327"/>
      <c r="AB98" s="327"/>
      <c r="AC98" s="327">
        <f>(((($N$64*120)/100)*1000)*120)/3600</f>
        <v>800</v>
      </c>
      <c r="AD98" s="327"/>
      <c r="AE98" s="327"/>
      <c r="AF98" s="327"/>
      <c r="AG98" s="327">
        <f>(((($N$64*120)/100)*1000)*150)/3600</f>
        <v>1000</v>
      </c>
      <c r="AH98" s="327"/>
      <c r="AI98" s="327"/>
      <c r="AJ98" s="327"/>
      <c r="AK98" s="215">
        <f>(((($N$64*120)/100)*1000)*180)/3600</f>
        <v>1200</v>
      </c>
      <c r="AL98" s="199"/>
      <c r="AM98" s="9"/>
      <c r="AN98" s="8"/>
    </row>
    <row r="99" spans="1:40" x14ac:dyDescent="0.2">
      <c r="A99" s="5"/>
      <c r="B99" s="216"/>
      <c r="C99" s="217"/>
      <c r="D99" s="217"/>
      <c r="E99" s="217"/>
      <c r="F99" s="217"/>
      <c r="G99" s="217"/>
      <c r="H99" s="218"/>
      <c r="I99" s="218"/>
      <c r="J99" s="218"/>
      <c r="K99" s="218"/>
      <c r="L99" s="219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1"/>
      <c r="AM99" s="9"/>
      <c r="AN99" s="8"/>
    </row>
    <row r="100" spans="1:40" ht="13.5" thickBot="1" x14ac:dyDescent="0.25">
      <c r="A100" s="184"/>
      <c r="B100" s="203"/>
      <c r="C100" s="204"/>
      <c r="D100" s="204"/>
      <c r="E100" s="204"/>
      <c r="F100" s="204"/>
      <c r="G100" s="204"/>
      <c r="H100" s="204"/>
      <c r="I100" s="204"/>
      <c r="J100" s="204"/>
      <c r="K100" s="204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05"/>
      <c r="AK100" s="205"/>
      <c r="AL100" s="206"/>
      <c r="AM100" s="9"/>
      <c r="AN100" s="8"/>
    </row>
    <row r="101" spans="1:40" ht="13.5" thickBot="1" x14ac:dyDescent="0.25">
      <c r="A101" s="5"/>
      <c r="B101" s="299" t="s">
        <v>82</v>
      </c>
      <c r="C101" s="300"/>
      <c r="D101" s="300"/>
      <c r="E101" s="300"/>
      <c r="F101" s="300"/>
      <c r="G101" s="300"/>
      <c r="H101" s="302" t="s">
        <v>66</v>
      </c>
      <c r="I101" s="303"/>
      <c r="J101" s="303"/>
      <c r="K101" s="303"/>
      <c r="L101" s="185"/>
      <c r="M101" s="304" t="s">
        <v>67</v>
      </c>
      <c r="N101" s="304"/>
      <c r="O101" s="304"/>
      <c r="P101" s="304"/>
      <c r="Q101" s="304" t="s">
        <v>70</v>
      </c>
      <c r="R101" s="304"/>
      <c r="S101" s="304"/>
      <c r="T101" s="304"/>
      <c r="U101" s="304" t="s">
        <v>73</v>
      </c>
      <c r="V101" s="304"/>
      <c r="W101" s="304"/>
      <c r="X101" s="304"/>
      <c r="Y101" s="304" t="s">
        <v>83</v>
      </c>
      <c r="Z101" s="304"/>
      <c r="AA101" s="304"/>
      <c r="AB101" s="304"/>
      <c r="AC101" s="304" t="s">
        <v>86</v>
      </c>
      <c r="AD101" s="304"/>
      <c r="AE101" s="304"/>
      <c r="AF101" s="304"/>
      <c r="AG101" s="304" t="s">
        <v>87</v>
      </c>
      <c r="AH101" s="304"/>
      <c r="AI101" s="304"/>
      <c r="AJ101" s="304"/>
      <c r="AK101" s="186" t="s">
        <v>88</v>
      </c>
      <c r="AL101" s="187"/>
      <c r="AM101" s="9"/>
      <c r="AN101" s="8"/>
    </row>
    <row r="102" spans="1:40" x14ac:dyDescent="0.2">
      <c r="A102" s="5"/>
      <c r="B102" s="330" t="s">
        <v>91</v>
      </c>
      <c r="C102" s="331" t="s">
        <v>91</v>
      </c>
      <c r="D102" s="331" t="s">
        <v>91</v>
      </c>
      <c r="E102" s="331" t="s">
        <v>91</v>
      </c>
      <c r="F102" s="331" t="s">
        <v>91</v>
      </c>
      <c r="G102" s="331" t="s">
        <v>91</v>
      </c>
      <c r="H102" s="332" t="s">
        <v>92</v>
      </c>
      <c r="I102" s="332" t="s">
        <v>92</v>
      </c>
      <c r="J102" s="332" t="s">
        <v>92</v>
      </c>
      <c r="K102" s="332" t="s">
        <v>92</v>
      </c>
      <c r="L102" s="207"/>
      <c r="M102" s="329" t="s">
        <v>93</v>
      </c>
      <c r="N102" s="329" t="s">
        <v>93</v>
      </c>
      <c r="O102" s="329" t="s">
        <v>93</v>
      </c>
      <c r="P102" s="329" t="s">
        <v>93</v>
      </c>
      <c r="Q102" s="329" t="s">
        <v>94</v>
      </c>
      <c r="R102" s="329" t="s">
        <v>94</v>
      </c>
      <c r="S102" s="329" t="s">
        <v>94</v>
      </c>
      <c r="T102" s="329" t="s">
        <v>94</v>
      </c>
      <c r="U102" s="333" t="s">
        <v>95</v>
      </c>
      <c r="V102" s="333" t="s">
        <v>95</v>
      </c>
      <c r="W102" s="333" t="s">
        <v>95</v>
      </c>
      <c r="X102" s="333" t="s">
        <v>95</v>
      </c>
      <c r="Y102" s="329" t="s">
        <v>96</v>
      </c>
      <c r="Z102" s="329" t="s">
        <v>96</v>
      </c>
      <c r="AA102" s="329" t="s">
        <v>96</v>
      </c>
      <c r="AB102" s="329" t="s">
        <v>96</v>
      </c>
      <c r="AC102" s="329" t="s">
        <v>97</v>
      </c>
      <c r="AD102" s="329" t="s">
        <v>97</v>
      </c>
      <c r="AE102" s="329" t="s">
        <v>97</v>
      </c>
      <c r="AF102" s="329" t="s">
        <v>97</v>
      </c>
      <c r="AG102" s="329" t="s">
        <v>98</v>
      </c>
      <c r="AH102" s="329" t="s">
        <v>98</v>
      </c>
      <c r="AI102" s="329" t="s">
        <v>98</v>
      </c>
      <c r="AJ102" s="329" t="s">
        <v>98</v>
      </c>
      <c r="AK102" s="208" t="s">
        <v>99</v>
      </c>
      <c r="AL102" s="190"/>
      <c r="AM102" s="222">
        <f>800/$N$64</f>
        <v>40</v>
      </c>
      <c r="AN102" s="223" t="s">
        <v>50</v>
      </c>
    </row>
    <row r="103" spans="1:40" x14ac:dyDescent="0.2">
      <c r="A103" s="5"/>
      <c r="B103" s="330" t="s">
        <v>100</v>
      </c>
      <c r="C103" s="331" t="s">
        <v>100</v>
      </c>
      <c r="D103" s="331" t="s">
        <v>100</v>
      </c>
      <c r="E103" s="331" t="s">
        <v>100</v>
      </c>
      <c r="F103" s="331" t="s">
        <v>100</v>
      </c>
      <c r="G103" s="331" t="s">
        <v>100</v>
      </c>
      <c r="H103" s="321" t="s">
        <v>101</v>
      </c>
      <c r="I103" s="321" t="s">
        <v>101</v>
      </c>
      <c r="J103" s="321" t="s">
        <v>101</v>
      </c>
      <c r="K103" s="321" t="s">
        <v>101</v>
      </c>
      <c r="L103" s="209"/>
      <c r="M103" s="322" t="s">
        <v>102</v>
      </c>
      <c r="N103" s="322" t="s">
        <v>102</v>
      </c>
      <c r="O103" s="322" t="s">
        <v>102</v>
      </c>
      <c r="P103" s="322" t="s">
        <v>102</v>
      </c>
      <c r="Q103" s="322" t="s">
        <v>103</v>
      </c>
      <c r="R103" s="322" t="s">
        <v>103</v>
      </c>
      <c r="S103" s="322" t="s">
        <v>103</v>
      </c>
      <c r="T103" s="322" t="s">
        <v>103</v>
      </c>
      <c r="U103" s="323" t="s">
        <v>104</v>
      </c>
      <c r="V103" s="323" t="s">
        <v>104</v>
      </c>
      <c r="W103" s="323" t="s">
        <v>104</v>
      </c>
      <c r="X103" s="323" t="s">
        <v>104</v>
      </c>
      <c r="Y103" s="322" t="s">
        <v>105</v>
      </c>
      <c r="Z103" s="322" t="s">
        <v>105</v>
      </c>
      <c r="AA103" s="322" t="s">
        <v>105</v>
      </c>
      <c r="AB103" s="322" t="s">
        <v>105</v>
      </c>
      <c r="AC103" s="322" t="s">
        <v>106</v>
      </c>
      <c r="AD103" s="322" t="s">
        <v>106</v>
      </c>
      <c r="AE103" s="322" t="s">
        <v>106</v>
      </c>
      <c r="AF103" s="322" t="s">
        <v>106</v>
      </c>
      <c r="AG103" s="322" t="s">
        <v>107</v>
      </c>
      <c r="AH103" s="322" t="s">
        <v>107</v>
      </c>
      <c r="AI103" s="322" t="s">
        <v>107</v>
      </c>
      <c r="AJ103" s="322" t="s">
        <v>107</v>
      </c>
      <c r="AK103" s="208" t="s">
        <v>68</v>
      </c>
      <c r="AL103" s="190"/>
      <c r="AM103" s="222">
        <f>900/$N$64</f>
        <v>45</v>
      </c>
      <c r="AN103" s="223" t="s">
        <v>50</v>
      </c>
    </row>
    <row r="104" spans="1:40" x14ac:dyDescent="0.2">
      <c r="A104" s="5"/>
      <c r="B104" s="330" t="s">
        <v>108</v>
      </c>
      <c r="C104" s="331" t="s">
        <v>108</v>
      </c>
      <c r="D104" s="331" t="s">
        <v>108</v>
      </c>
      <c r="E104" s="331" t="s">
        <v>108</v>
      </c>
      <c r="F104" s="331" t="s">
        <v>108</v>
      </c>
      <c r="G104" s="331" t="s">
        <v>108</v>
      </c>
      <c r="H104" s="321" t="s">
        <v>109</v>
      </c>
      <c r="I104" s="321" t="s">
        <v>109</v>
      </c>
      <c r="J104" s="321" t="s">
        <v>109</v>
      </c>
      <c r="K104" s="321" t="s">
        <v>109</v>
      </c>
      <c r="L104" s="209"/>
      <c r="M104" s="322" t="s">
        <v>110</v>
      </c>
      <c r="N104" s="322" t="s">
        <v>110</v>
      </c>
      <c r="O104" s="322" t="s">
        <v>110</v>
      </c>
      <c r="P104" s="322" t="s">
        <v>110</v>
      </c>
      <c r="Q104" s="322" t="s">
        <v>111</v>
      </c>
      <c r="R104" s="322" t="s">
        <v>111</v>
      </c>
      <c r="S104" s="322" t="s">
        <v>111</v>
      </c>
      <c r="T104" s="322" t="s">
        <v>111</v>
      </c>
      <c r="U104" s="323" t="s">
        <v>112</v>
      </c>
      <c r="V104" s="323" t="s">
        <v>112</v>
      </c>
      <c r="W104" s="323" t="s">
        <v>112</v>
      </c>
      <c r="X104" s="323" t="s">
        <v>112</v>
      </c>
      <c r="Y104" s="322" t="s">
        <v>113</v>
      </c>
      <c r="Z104" s="322" t="s">
        <v>113</v>
      </c>
      <c r="AA104" s="322" t="s">
        <v>113</v>
      </c>
      <c r="AB104" s="322" t="s">
        <v>113</v>
      </c>
      <c r="AC104" s="322" t="s">
        <v>114</v>
      </c>
      <c r="AD104" s="322" t="s">
        <v>114</v>
      </c>
      <c r="AE104" s="322" t="s">
        <v>114</v>
      </c>
      <c r="AF104" s="322" t="s">
        <v>114</v>
      </c>
      <c r="AG104" s="322" t="s">
        <v>115</v>
      </c>
      <c r="AH104" s="322" t="s">
        <v>115</v>
      </c>
      <c r="AI104" s="322" t="s">
        <v>115</v>
      </c>
      <c r="AJ104" s="322" t="s">
        <v>115</v>
      </c>
      <c r="AK104" s="208" t="s">
        <v>116</v>
      </c>
      <c r="AL104" s="190"/>
      <c r="AM104" s="222">
        <f>1000/$N$64</f>
        <v>50</v>
      </c>
      <c r="AN104" s="223" t="s">
        <v>50</v>
      </c>
    </row>
    <row r="105" spans="1:40" x14ac:dyDescent="0.2">
      <c r="A105" s="5"/>
      <c r="B105" s="330" t="s">
        <v>117</v>
      </c>
      <c r="C105" s="331" t="s">
        <v>117</v>
      </c>
      <c r="D105" s="331" t="s">
        <v>117</v>
      </c>
      <c r="E105" s="331" t="s">
        <v>117</v>
      </c>
      <c r="F105" s="331" t="s">
        <v>117</v>
      </c>
      <c r="G105" s="331" t="s">
        <v>117</v>
      </c>
      <c r="H105" s="321" t="s">
        <v>118</v>
      </c>
      <c r="I105" s="321" t="s">
        <v>118</v>
      </c>
      <c r="J105" s="321" t="s">
        <v>118</v>
      </c>
      <c r="K105" s="321" t="s">
        <v>118</v>
      </c>
      <c r="L105" s="207"/>
      <c r="M105" s="322" t="s">
        <v>119</v>
      </c>
      <c r="N105" s="322" t="s">
        <v>119</v>
      </c>
      <c r="O105" s="322" t="s">
        <v>119</v>
      </c>
      <c r="P105" s="322" t="s">
        <v>119</v>
      </c>
      <c r="Q105" s="322" t="s">
        <v>120</v>
      </c>
      <c r="R105" s="322" t="s">
        <v>120</v>
      </c>
      <c r="S105" s="322" t="s">
        <v>120</v>
      </c>
      <c r="T105" s="322" t="s">
        <v>120</v>
      </c>
      <c r="U105" s="323" t="s">
        <v>121</v>
      </c>
      <c r="V105" s="323" t="s">
        <v>121</v>
      </c>
      <c r="W105" s="323" t="s">
        <v>121</v>
      </c>
      <c r="X105" s="323" t="s">
        <v>121</v>
      </c>
      <c r="Y105" s="322" t="s">
        <v>122</v>
      </c>
      <c r="Z105" s="322" t="s">
        <v>122</v>
      </c>
      <c r="AA105" s="322" t="s">
        <v>122</v>
      </c>
      <c r="AB105" s="322" t="s">
        <v>122</v>
      </c>
      <c r="AC105" s="322" t="s">
        <v>123</v>
      </c>
      <c r="AD105" s="322" t="s">
        <v>123</v>
      </c>
      <c r="AE105" s="322" t="s">
        <v>123</v>
      </c>
      <c r="AF105" s="322" t="s">
        <v>123</v>
      </c>
      <c r="AG105" s="322" t="s">
        <v>124</v>
      </c>
      <c r="AH105" s="322" t="s">
        <v>124</v>
      </c>
      <c r="AI105" s="322" t="s">
        <v>124</v>
      </c>
      <c r="AJ105" s="322" t="s">
        <v>124</v>
      </c>
      <c r="AK105" s="208" t="s">
        <v>125</v>
      </c>
      <c r="AL105" s="190"/>
      <c r="AM105" s="222">
        <f>1100/$N$64</f>
        <v>55</v>
      </c>
      <c r="AN105" s="223" t="s">
        <v>50</v>
      </c>
    </row>
    <row r="106" spans="1:40" x14ac:dyDescent="0.2">
      <c r="A106" s="5"/>
      <c r="B106" s="330" t="s">
        <v>126</v>
      </c>
      <c r="C106" s="331" t="s">
        <v>126</v>
      </c>
      <c r="D106" s="331" t="s">
        <v>126</v>
      </c>
      <c r="E106" s="331" t="s">
        <v>126</v>
      </c>
      <c r="F106" s="331" t="s">
        <v>126</v>
      </c>
      <c r="G106" s="331" t="s">
        <v>126</v>
      </c>
      <c r="H106" s="321" t="s">
        <v>127</v>
      </c>
      <c r="I106" s="321" t="s">
        <v>127</v>
      </c>
      <c r="J106" s="321" t="s">
        <v>127</v>
      </c>
      <c r="K106" s="321" t="s">
        <v>127</v>
      </c>
      <c r="L106" s="209"/>
      <c r="M106" s="322" t="s">
        <v>128</v>
      </c>
      <c r="N106" s="322" t="s">
        <v>128</v>
      </c>
      <c r="O106" s="322" t="s">
        <v>128</v>
      </c>
      <c r="P106" s="322" t="s">
        <v>128</v>
      </c>
      <c r="Q106" s="322" t="s">
        <v>129</v>
      </c>
      <c r="R106" s="322" t="s">
        <v>129</v>
      </c>
      <c r="S106" s="322" t="s">
        <v>129</v>
      </c>
      <c r="T106" s="322" t="s">
        <v>129</v>
      </c>
      <c r="U106" s="323" t="s">
        <v>130</v>
      </c>
      <c r="V106" s="323" t="s">
        <v>130</v>
      </c>
      <c r="W106" s="323" t="s">
        <v>130</v>
      </c>
      <c r="X106" s="323" t="s">
        <v>130</v>
      </c>
      <c r="Y106" s="322" t="s">
        <v>66</v>
      </c>
      <c r="Z106" s="322" t="s">
        <v>66</v>
      </c>
      <c r="AA106" s="322" t="s">
        <v>66</v>
      </c>
      <c r="AB106" s="322" t="s">
        <v>66</v>
      </c>
      <c r="AC106" s="322" t="s">
        <v>67</v>
      </c>
      <c r="AD106" s="322" t="s">
        <v>67</v>
      </c>
      <c r="AE106" s="322" t="s">
        <v>67</v>
      </c>
      <c r="AF106" s="322" t="s">
        <v>67</v>
      </c>
      <c r="AG106" s="322" t="s">
        <v>68</v>
      </c>
      <c r="AH106" s="322" t="s">
        <v>68</v>
      </c>
      <c r="AI106" s="322" t="s">
        <v>68</v>
      </c>
      <c r="AJ106" s="322" t="s">
        <v>68</v>
      </c>
      <c r="AK106" s="208" t="s">
        <v>69</v>
      </c>
      <c r="AL106" s="190"/>
      <c r="AM106" s="222">
        <f>1200/$N$64</f>
        <v>60</v>
      </c>
      <c r="AN106" s="223" t="s">
        <v>50</v>
      </c>
    </row>
    <row r="107" spans="1:40" x14ac:dyDescent="0.2">
      <c r="A107" s="5"/>
      <c r="B107" s="334" t="s">
        <v>131</v>
      </c>
      <c r="C107" s="335" t="s">
        <v>131</v>
      </c>
      <c r="D107" s="335" t="s">
        <v>131</v>
      </c>
      <c r="E107" s="335" t="s">
        <v>131</v>
      </c>
      <c r="F107" s="335" t="s">
        <v>131</v>
      </c>
      <c r="G107" s="335" t="s">
        <v>131</v>
      </c>
      <c r="H107" s="321" t="s">
        <v>132</v>
      </c>
      <c r="I107" s="321" t="s">
        <v>132</v>
      </c>
      <c r="J107" s="321" t="s">
        <v>132</v>
      </c>
      <c r="K107" s="321" t="s">
        <v>132</v>
      </c>
      <c r="L107" s="209"/>
      <c r="M107" s="322" t="s">
        <v>133</v>
      </c>
      <c r="N107" s="322" t="s">
        <v>133</v>
      </c>
      <c r="O107" s="322" t="s">
        <v>133</v>
      </c>
      <c r="P107" s="322" t="s">
        <v>133</v>
      </c>
      <c r="Q107" s="322" t="s">
        <v>134</v>
      </c>
      <c r="R107" s="322" t="s">
        <v>134</v>
      </c>
      <c r="S107" s="322" t="s">
        <v>134</v>
      </c>
      <c r="T107" s="322" t="s">
        <v>134</v>
      </c>
      <c r="U107" s="323" t="s">
        <v>135</v>
      </c>
      <c r="V107" s="323" t="s">
        <v>135</v>
      </c>
      <c r="W107" s="323" t="s">
        <v>135</v>
      </c>
      <c r="X107" s="323" t="s">
        <v>135</v>
      </c>
      <c r="Y107" s="322" t="s">
        <v>136</v>
      </c>
      <c r="Z107" s="322" t="s">
        <v>136</v>
      </c>
      <c r="AA107" s="322" t="s">
        <v>136</v>
      </c>
      <c r="AB107" s="322" t="s">
        <v>136</v>
      </c>
      <c r="AC107" s="322" t="s">
        <v>137</v>
      </c>
      <c r="AD107" s="322" t="s">
        <v>137</v>
      </c>
      <c r="AE107" s="322" t="s">
        <v>137</v>
      </c>
      <c r="AF107" s="322" t="s">
        <v>137</v>
      </c>
      <c r="AG107" s="322" t="s">
        <v>138</v>
      </c>
      <c r="AH107" s="322" t="s">
        <v>138</v>
      </c>
      <c r="AI107" s="322" t="s">
        <v>138</v>
      </c>
      <c r="AJ107" s="322" t="s">
        <v>138</v>
      </c>
      <c r="AK107" s="208" t="s">
        <v>139</v>
      </c>
      <c r="AL107" s="190"/>
      <c r="AM107" s="222">
        <f>1300/$N$64</f>
        <v>65</v>
      </c>
      <c r="AN107" s="223" t="s">
        <v>50</v>
      </c>
    </row>
    <row r="108" spans="1:40" x14ac:dyDescent="0.2">
      <c r="A108" s="5"/>
      <c r="B108" s="330" t="s">
        <v>140</v>
      </c>
      <c r="C108" s="331" t="s">
        <v>140</v>
      </c>
      <c r="D108" s="331" t="s">
        <v>140</v>
      </c>
      <c r="E108" s="331" t="s">
        <v>140</v>
      </c>
      <c r="F108" s="331" t="s">
        <v>140</v>
      </c>
      <c r="G108" s="331" t="s">
        <v>140</v>
      </c>
      <c r="H108" s="321" t="s">
        <v>141</v>
      </c>
      <c r="I108" s="321" t="s">
        <v>141</v>
      </c>
      <c r="J108" s="321" t="s">
        <v>141</v>
      </c>
      <c r="K108" s="321" t="s">
        <v>141</v>
      </c>
      <c r="L108" s="207"/>
      <c r="M108" s="322" t="s">
        <v>142</v>
      </c>
      <c r="N108" s="322" t="s">
        <v>142</v>
      </c>
      <c r="O108" s="322" t="s">
        <v>142</v>
      </c>
      <c r="P108" s="322" t="s">
        <v>142</v>
      </c>
      <c r="Q108" s="322" t="s">
        <v>143</v>
      </c>
      <c r="R108" s="322" t="s">
        <v>143</v>
      </c>
      <c r="S108" s="322" t="s">
        <v>143</v>
      </c>
      <c r="T108" s="322" t="s">
        <v>143</v>
      </c>
      <c r="U108" s="323" t="s">
        <v>144</v>
      </c>
      <c r="V108" s="323" t="s">
        <v>144</v>
      </c>
      <c r="W108" s="323" t="s">
        <v>144</v>
      </c>
      <c r="X108" s="323" t="s">
        <v>144</v>
      </c>
      <c r="Y108" s="322" t="s">
        <v>145</v>
      </c>
      <c r="Z108" s="322" t="s">
        <v>145</v>
      </c>
      <c r="AA108" s="322" t="s">
        <v>145</v>
      </c>
      <c r="AB108" s="322" t="s">
        <v>145</v>
      </c>
      <c r="AC108" s="322" t="s">
        <v>146</v>
      </c>
      <c r="AD108" s="322" t="s">
        <v>146</v>
      </c>
      <c r="AE108" s="322" t="s">
        <v>146</v>
      </c>
      <c r="AF108" s="322" t="s">
        <v>146</v>
      </c>
      <c r="AG108" s="322" t="s">
        <v>147</v>
      </c>
      <c r="AH108" s="322" t="s">
        <v>147</v>
      </c>
      <c r="AI108" s="322" t="s">
        <v>147</v>
      </c>
      <c r="AJ108" s="322" t="s">
        <v>147</v>
      </c>
      <c r="AK108" s="208" t="s">
        <v>148</v>
      </c>
      <c r="AL108" s="190"/>
      <c r="AM108" s="222">
        <f>1400/$N$64</f>
        <v>70</v>
      </c>
      <c r="AN108" s="223" t="s">
        <v>50</v>
      </c>
    </row>
    <row r="109" spans="1:40" x14ac:dyDescent="0.2">
      <c r="A109" s="5"/>
      <c r="B109" s="330" t="s">
        <v>149</v>
      </c>
      <c r="C109" s="331" t="s">
        <v>149</v>
      </c>
      <c r="D109" s="331" t="s">
        <v>149</v>
      </c>
      <c r="E109" s="331" t="s">
        <v>149</v>
      </c>
      <c r="F109" s="331" t="s">
        <v>149</v>
      </c>
      <c r="G109" s="331" t="s">
        <v>149</v>
      </c>
      <c r="H109" s="321" t="s">
        <v>150</v>
      </c>
      <c r="I109" s="321" t="s">
        <v>150</v>
      </c>
      <c r="J109" s="321" t="s">
        <v>150</v>
      </c>
      <c r="K109" s="321" t="s">
        <v>150</v>
      </c>
      <c r="L109" s="207"/>
      <c r="M109" s="322" t="s">
        <v>151</v>
      </c>
      <c r="N109" s="322" t="s">
        <v>151</v>
      </c>
      <c r="O109" s="322" t="s">
        <v>151</v>
      </c>
      <c r="P109" s="322" t="s">
        <v>151</v>
      </c>
      <c r="Q109" s="322" t="s">
        <v>152</v>
      </c>
      <c r="R109" s="322" t="s">
        <v>152</v>
      </c>
      <c r="S109" s="322" t="s">
        <v>152</v>
      </c>
      <c r="T109" s="322" t="s">
        <v>152</v>
      </c>
      <c r="U109" s="323" t="s">
        <v>153</v>
      </c>
      <c r="V109" s="323" t="s">
        <v>153</v>
      </c>
      <c r="W109" s="323" t="s">
        <v>153</v>
      </c>
      <c r="X109" s="323" t="s">
        <v>153</v>
      </c>
      <c r="Y109" s="322" t="s">
        <v>154</v>
      </c>
      <c r="Z109" s="322" t="s">
        <v>154</v>
      </c>
      <c r="AA109" s="322" t="s">
        <v>154</v>
      </c>
      <c r="AB109" s="322" t="s">
        <v>154</v>
      </c>
      <c r="AC109" s="322" t="s">
        <v>155</v>
      </c>
      <c r="AD109" s="322" t="s">
        <v>155</v>
      </c>
      <c r="AE109" s="322" t="s">
        <v>155</v>
      </c>
      <c r="AF109" s="322" t="s">
        <v>155</v>
      </c>
      <c r="AG109" s="322" t="s">
        <v>156</v>
      </c>
      <c r="AH109" s="322" t="s">
        <v>156</v>
      </c>
      <c r="AI109" s="322" t="s">
        <v>156</v>
      </c>
      <c r="AJ109" s="322" t="s">
        <v>156</v>
      </c>
      <c r="AK109" s="208" t="s">
        <v>70</v>
      </c>
      <c r="AL109" s="190"/>
      <c r="AM109" s="222">
        <f>1500/$N$64</f>
        <v>75</v>
      </c>
      <c r="AN109" s="223" t="s">
        <v>50</v>
      </c>
    </row>
    <row r="110" spans="1:40" x14ac:dyDescent="0.2">
      <c r="A110" s="5"/>
      <c r="B110" s="330" t="s">
        <v>157</v>
      </c>
      <c r="C110" s="331"/>
      <c r="D110" s="331"/>
      <c r="E110" s="331"/>
      <c r="F110" s="331"/>
      <c r="G110" s="331"/>
      <c r="H110" s="337" t="s">
        <v>158</v>
      </c>
      <c r="I110" s="337"/>
      <c r="J110" s="337"/>
      <c r="K110" s="337"/>
      <c r="L110" s="224"/>
      <c r="M110" s="337" t="s">
        <v>92</v>
      </c>
      <c r="N110" s="337" t="s">
        <v>92</v>
      </c>
      <c r="O110" s="337" t="s">
        <v>92</v>
      </c>
      <c r="P110" s="337" t="s">
        <v>92</v>
      </c>
      <c r="Q110" s="336" t="s">
        <v>159</v>
      </c>
      <c r="R110" s="336" t="s">
        <v>159</v>
      </c>
      <c r="S110" s="336" t="s">
        <v>159</v>
      </c>
      <c r="T110" s="336" t="s">
        <v>159</v>
      </c>
      <c r="U110" s="338" t="s">
        <v>160</v>
      </c>
      <c r="V110" s="338" t="s">
        <v>160</v>
      </c>
      <c r="W110" s="338" t="s">
        <v>160</v>
      </c>
      <c r="X110" s="338" t="s">
        <v>160</v>
      </c>
      <c r="Y110" s="336" t="s">
        <v>161</v>
      </c>
      <c r="Z110" s="336" t="s">
        <v>161</v>
      </c>
      <c r="AA110" s="336" t="s">
        <v>161</v>
      </c>
      <c r="AB110" s="336" t="s">
        <v>161</v>
      </c>
      <c r="AC110" s="336" t="s">
        <v>162</v>
      </c>
      <c r="AD110" s="336" t="s">
        <v>162</v>
      </c>
      <c r="AE110" s="336" t="s">
        <v>162</v>
      </c>
      <c r="AF110" s="336" t="s">
        <v>162</v>
      </c>
      <c r="AG110" s="322" t="s">
        <v>163</v>
      </c>
      <c r="AH110" s="322" t="s">
        <v>163</v>
      </c>
      <c r="AI110" s="322" t="s">
        <v>163</v>
      </c>
      <c r="AJ110" s="322" t="s">
        <v>163</v>
      </c>
      <c r="AK110" s="208" t="s">
        <v>164</v>
      </c>
      <c r="AL110" s="172"/>
      <c r="AM110" s="222">
        <f>1600/$N$64</f>
        <v>80</v>
      </c>
      <c r="AN110" s="223" t="s">
        <v>50</v>
      </c>
    </row>
    <row r="111" spans="1:40" x14ac:dyDescent="0.2">
      <c r="A111" s="5"/>
      <c r="B111" s="330" t="s">
        <v>165</v>
      </c>
      <c r="C111" s="331"/>
      <c r="D111" s="331"/>
      <c r="E111" s="331"/>
      <c r="F111" s="331"/>
      <c r="G111" s="331"/>
      <c r="H111" s="337" t="s">
        <v>158</v>
      </c>
      <c r="I111" s="337"/>
      <c r="J111" s="337"/>
      <c r="K111" s="337"/>
      <c r="L111" s="224"/>
      <c r="M111" s="337" t="s">
        <v>166</v>
      </c>
      <c r="N111" s="337" t="s">
        <v>166</v>
      </c>
      <c r="O111" s="337" t="s">
        <v>166</v>
      </c>
      <c r="P111" s="337" t="s">
        <v>166</v>
      </c>
      <c r="Q111" s="336" t="s">
        <v>167</v>
      </c>
      <c r="R111" s="336" t="s">
        <v>167</v>
      </c>
      <c r="S111" s="336" t="s">
        <v>167</v>
      </c>
      <c r="T111" s="336" t="s">
        <v>167</v>
      </c>
      <c r="U111" s="338" t="s">
        <v>168</v>
      </c>
      <c r="V111" s="338" t="s">
        <v>168</v>
      </c>
      <c r="W111" s="338" t="s">
        <v>168</v>
      </c>
      <c r="X111" s="338" t="s">
        <v>168</v>
      </c>
      <c r="Y111" s="336" t="s">
        <v>169</v>
      </c>
      <c r="Z111" s="336" t="s">
        <v>169</v>
      </c>
      <c r="AA111" s="336" t="s">
        <v>169</v>
      </c>
      <c r="AB111" s="336" t="s">
        <v>169</v>
      </c>
      <c r="AC111" s="336" t="s">
        <v>170</v>
      </c>
      <c r="AD111" s="336" t="s">
        <v>170</v>
      </c>
      <c r="AE111" s="336" t="s">
        <v>170</v>
      </c>
      <c r="AF111" s="336" t="s">
        <v>170</v>
      </c>
      <c r="AG111" s="322" t="s">
        <v>171</v>
      </c>
      <c r="AH111" s="322" t="s">
        <v>171</v>
      </c>
      <c r="AI111" s="322" t="s">
        <v>171</v>
      </c>
      <c r="AJ111" s="322" t="s">
        <v>171</v>
      </c>
      <c r="AK111" s="208" t="s">
        <v>172</v>
      </c>
      <c r="AL111" s="172"/>
      <c r="AM111" s="222">
        <f>1700/$N$64</f>
        <v>85</v>
      </c>
      <c r="AN111" s="223" t="s">
        <v>50</v>
      </c>
    </row>
    <row r="112" spans="1:40" x14ac:dyDescent="0.2">
      <c r="A112" s="5"/>
      <c r="B112" s="330" t="s">
        <v>173</v>
      </c>
      <c r="C112" s="331"/>
      <c r="D112" s="331"/>
      <c r="E112" s="331"/>
      <c r="F112" s="331"/>
      <c r="G112" s="331"/>
      <c r="H112" s="337" t="s">
        <v>158</v>
      </c>
      <c r="I112" s="337"/>
      <c r="J112" s="337"/>
      <c r="K112" s="337"/>
      <c r="L112" s="224"/>
      <c r="M112" s="337" t="s">
        <v>101</v>
      </c>
      <c r="N112" s="337" t="s">
        <v>101</v>
      </c>
      <c r="O112" s="337" t="s">
        <v>101</v>
      </c>
      <c r="P112" s="337" t="s">
        <v>101</v>
      </c>
      <c r="Q112" s="336" t="s">
        <v>174</v>
      </c>
      <c r="R112" s="336" t="s">
        <v>174</v>
      </c>
      <c r="S112" s="336" t="s">
        <v>174</v>
      </c>
      <c r="T112" s="336" t="s">
        <v>174</v>
      </c>
      <c r="U112" s="338" t="s">
        <v>175</v>
      </c>
      <c r="V112" s="338" t="s">
        <v>175</v>
      </c>
      <c r="W112" s="338" t="s">
        <v>175</v>
      </c>
      <c r="X112" s="338" t="s">
        <v>175</v>
      </c>
      <c r="Y112" s="336" t="s">
        <v>106</v>
      </c>
      <c r="Z112" s="336" t="s">
        <v>106</v>
      </c>
      <c r="AA112" s="336" t="s">
        <v>106</v>
      </c>
      <c r="AB112" s="336" t="s">
        <v>106</v>
      </c>
      <c r="AC112" s="336" t="s">
        <v>68</v>
      </c>
      <c r="AD112" s="336" t="s">
        <v>68</v>
      </c>
      <c r="AE112" s="336" t="s">
        <v>68</v>
      </c>
      <c r="AF112" s="336" t="s">
        <v>68</v>
      </c>
      <c r="AG112" s="322" t="s">
        <v>176</v>
      </c>
      <c r="AH112" s="322" t="s">
        <v>176</v>
      </c>
      <c r="AI112" s="322" t="s">
        <v>176</v>
      </c>
      <c r="AJ112" s="322" t="s">
        <v>176</v>
      </c>
      <c r="AK112" s="208" t="s">
        <v>71</v>
      </c>
      <c r="AL112" s="172"/>
      <c r="AM112" s="222">
        <f>1800/$N$64</f>
        <v>90</v>
      </c>
      <c r="AN112" s="223" t="s">
        <v>50</v>
      </c>
    </row>
    <row r="113" spans="1:40" x14ac:dyDescent="0.2">
      <c r="A113" s="5"/>
      <c r="B113" s="330" t="s">
        <v>177</v>
      </c>
      <c r="C113" s="331"/>
      <c r="D113" s="331"/>
      <c r="E113" s="331"/>
      <c r="F113" s="331"/>
      <c r="G113" s="331"/>
      <c r="H113" s="337" t="s">
        <v>158</v>
      </c>
      <c r="I113" s="337"/>
      <c r="J113" s="337"/>
      <c r="K113" s="337"/>
      <c r="L113" s="224"/>
      <c r="M113" s="337" t="s">
        <v>178</v>
      </c>
      <c r="N113" s="337" t="s">
        <v>178</v>
      </c>
      <c r="O113" s="337" t="s">
        <v>178</v>
      </c>
      <c r="P113" s="337" t="s">
        <v>178</v>
      </c>
      <c r="Q113" s="336" t="s">
        <v>179</v>
      </c>
      <c r="R113" s="336" t="s">
        <v>179</v>
      </c>
      <c r="S113" s="336" t="s">
        <v>179</v>
      </c>
      <c r="T113" s="336" t="s">
        <v>179</v>
      </c>
      <c r="U113" s="338" t="s">
        <v>180</v>
      </c>
      <c r="V113" s="338" t="s">
        <v>180</v>
      </c>
      <c r="W113" s="338" t="s">
        <v>180</v>
      </c>
      <c r="X113" s="338" t="s">
        <v>180</v>
      </c>
      <c r="Y113" s="336" t="s">
        <v>181</v>
      </c>
      <c r="Z113" s="336" t="s">
        <v>181</v>
      </c>
      <c r="AA113" s="336" t="s">
        <v>181</v>
      </c>
      <c r="AB113" s="336" t="s">
        <v>181</v>
      </c>
      <c r="AC113" s="336" t="s">
        <v>182</v>
      </c>
      <c r="AD113" s="336" t="s">
        <v>182</v>
      </c>
      <c r="AE113" s="336" t="s">
        <v>182</v>
      </c>
      <c r="AF113" s="336" t="s">
        <v>182</v>
      </c>
      <c r="AG113" s="322" t="s">
        <v>183</v>
      </c>
      <c r="AH113" s="322" t="s">
        <v>183</v>
      </c>
      <c r="AI113" s="322" t="s">
        <v>183</v>
      </c>
      <c r="AJ113" s="322" t="s">
        <v>183</v>
      </c>
      <c r="AK113" s="208" t="s">
        <v>184</v>
      </c>
      <c r="AL113" s="172"/>
      <c r="AM113" s="222">
        <f>1900/$N$64</f>
        <v>95</v>
      </c>
      <c r="AN113" s="223" t="s">
        <v>50</v>
      </c>
    </row>
    <row r="114" spans="1:40" x14ac:dyDescent="0.2">
      <c r="A114" s="5"/>
      <c r="B114" s="330" t="s">
        <v>185</v>
      </c>
      <c r="C114" s="331"/>
      <c r="D114" s="331"/>
      <c r="E114" s="331"/>
      <c r="F114" s="331"/>
      <c r="G114" s="331"/>
      <c r="H114" s="337" t="s">
        <v>158</v>
      </c>
      <c r="I114" s="337"/>
      <c r="J114" s="337"/>
      <c r="K114" s="337"/>
      <c r="L114" s="224"/>
      <c r="M114" s="337" t="s">
        <v>109</v>
      </c>
      <c r="N114" s="337" t="s">
        <v>109</v>
      </c>
      <c r="O114" s="337" t="s">
        <v>109</v>
      </c>
      <c r="P114" s="337" t="s">
        <v>109</v>
      </c>
      <c r="Q114" s="336" t="s">
        <v>93</v>
      </c>
      <c r="R114" s="336" t="s">
        <v>93</v>
      </c>
      <c r="S114" s="336" t="s">
        <v>93</v>
      </c>
      <c r="T114" s="336" t="s">
        <v>93</v>
      </c>
      <c r="U114" s="338" t="s">
        <v>186</v>
      </c>
      <c r="V114" s="338" t="s">
        <v>186</v>
      </c>
      <c r="W114" s="338" t="s">
        <v>186</v>
      </c>
      <c r="X114" s="338" t="s">
        <v>186</v>
      </c>
      <c r="Y114" s="336" t="s">
        <v>187</v>
      </c>
      <c r="Z114" s="336" t="s">
        <v>187</v>
      </c>
      <c r="AA114" s="336" t="s">
        <v>187</v>
      </c>
      <c r="AB114" s="336" t="s">
        <v>187</v>
      </c>
      <c r="AC114" s="336" t="s">
        <v>188</v>
      </c>
      <c r="AD114" s="336" t="s">
        <v>188</v>
      </c>
      <c r="AE114" s="336" t="s">
        <v>188</v>
      </c>
      <c r="AF114" s="336" t="s">
        <v>188</v>
      </c>
      <c r="AG114" s="322" t="s">
        <v>189</v>
      </c>
      <c r="AH114" s="322" t="s">
        <v>189</v>
      </c>
      <c r="AI114" s="322" t="s">
        <v>189</v>
      </c>
      <c r="AJ114" s="322" t="s">
        <v>189</v>
      </c>
      <c r="AK114" s="208" t="s">
        <v>190</v>
      </c>
      <c r="AL114" s="172"/>
      <c r="AM114" s="222">
        <f>2000/$N$64</f>
        <v>100</v>
      </c>
      <c r="AN114" s="223" t="s">
        <v>50</v>
      </c>
    </row>
    <row r="115" spans="1:40" x14ac:dyDescent="0.2">
      <c r="A115" s="5"/>
      <c r="B115" s="330" t="s">
        <v>191</v>
      </c>
      <c r="C115" s="331"/>
      <c r="D115" s="331"/>
      <c r="E115" s="331"/>
      <c r="F115" s="331"/>
      <c r="G115" s="331"/>
      <c r="H115" s="337" t="s">
        <v>158</v>
      </c>
      <c r="I115" s="337"/>
      <c r="J115" s="337"/>
      <c r="K115" s="337"/>
      <c r="L115" s="224"/>
      <c r="M115" s="337" t="s">
        <v>192</v>
      </c>
      <c r="N115" s="337" t="s">
        <v>192</v>
      </c>
      <c r="O115" s="337" t="s">
        <v>192</v>
      </c>
      <c r="P115" s="337" t="s">
        <v>192</v>
      </c>
      <c r="Q115" s="336" t="s">
        <v>193</v>
      </c>
      <c r="R115" s="336" t="s">
        <v>193</v>
      </c>
      <c r="S115" s="336" t="s">
        <v>193</v>
      </c>
      <c r="T115" s="336" t="s">
        <v>193</v>
      </c>
      <c r="U115" s="338" t="s">
        <v>194</v>
      </c>
      <c r="V115" s="338" t="s">
        <v>194</v>
      </c>
      <c r="W115" s="338" t="s">
        <v>194</v>
      </c>
      <c r="X115" s="338" t="s">
        <v>194</v>
      </c>
      <c r="Y115" s="336" t="s">
        <v>195</v>
      </c>
      <c r="Z115" s="336" t="s">
        <v>195</v>
      </c>
      <c r="AA115" s="336" t="s">
        <v>195</v>
      </c>
      <c r="AB115" s="336" t="s">
        <v>195</v>
      </c>
      <c r="AC115" s="336" t="s">
        <v>196</v>
      </c>
      <c r="AD115" s="336" t="s">
        <v>196</v>
      </c>
      <c r="AE115" s="336" t="s">
        <v>196</v>
      </c>
      <c r="AF115" s="336" t="s">
        <v>196</v>
      </c>
      <c r="AG115" s="322" t="s">
        <v>197</v>
      </c>
      <c r="AH115" s="322" t="s">
        <v>197</v>
      </c>
      <c r="AI115" s="322" t="s">
        <v>197</v>
      </c>
      <c r="AJ115" s="322" t="s">
        <v>197</v>
      </c>
      <c r="AK115" s="208" t="s">
        <v>198</v>
      </c>
      <c r="AL115" s="172"/>
      <c r="AM115" s="222">
        <f>2100/$N$64</f>
        <v>105</v>
      </c>
      <c r="AN115" s="223" t="s">
        <v>50</v>
      </c>
    </row>
    <row r="116" spans="1:40" x14ac:dyDescent="0.2">
      <c r="A116" s="5"/>
      <c r="B116" s="341" t="s">
        <v>199</v>
      </c>
      <c r="C116" s="342"/>
      <c r="D116" s="342"/>
      <c r="E116" s="342"/>
      <c r="F116" s="342"/>
      <c r="G116" s="342"/>
      <c r="H116" s="343" t="s">
        <v>158</v>
      </c>
      <c r="I116" s="343"/>
      <c r="J116" s="343"/>
      <c r="K116" s="343"/>
      <c r="L116" s="225"/>
      <c r="M116" s="343" t="s">
        <v>200</v>
      </c>
      <c r="N116" s="343" t="s">
        <v>200</v>
      </c>
      <c r="O116" s="343" t="s">
        <v>200</v>
      </c>
      <c r="P116" s="343" t="s">
        <v>200</v>
      </c>
      <c r="Q116" s="339" t="s">
        <v>201</v>
      </c>
      <c r="R116" s="339" t="s">
        <v>201</v>
      </c>
      <c r="S116" s="339" t="s">
        <v>201</v>
      </c>
      <c r="T116" s="339" t="s">
        <v>201</v>
      </c>
      <c r="U116" s="344" t="s">
        <v>202</v>
      </c>
      <c r="V116" s="344" t="s">
        <v>202</v>
      </c>
      <c r="W116" s="344" t="s">
        <v>202</v>
      </c>
      <c r="X116" s="344" t="s">
        <v>202</v>
      </c>
      <c r="Y116" s="339" t="s">
        <v>203</v>
      </c>
      <c r="Z116" s="339" t="s">
        <v>203</v>
      </c>
      <c r="AA116" s="339" t="s">
        <v>203</v>
      </c>
      <c r="AB116" s="339" t="s">
        <v>203</v>
      </c>
      <c r="AC116" s="339" t="s">
        <v>204</v>
      </c>
      <c r="AD116" s="339" t="s">
        <v>204</v>
      </c>
      <c r="AE116" s="339" t="s">
        <v>204</v>
      </c>
      <c r="AF116" s="339" t="s">
        <v>204</v>
      </c>
      <c r="AG116" s="340" t="s">
        <v>205</v>
      </c>
      <c r="AH116" s="340" t="s">
        <v>205</v>
      </c>
      <c r="AI116" s="340" t="s">
        <v>205</v>
      </c>
      <c r="AJ116" s="340" t="s">
        <v>205</v>
      </c>
      <c r="AK116" s="226" t="s">
        <v>206</v>
      </c>
      <c r="AL116" s="181"/>
      <c r="AM116" s="222">
        <f>2200/$N$64</f>
        <v>110</v>
      </c>
      <c r="AN116" s="223" t="s">
        <v>50</v>
      </c>
    </row>
    <row r="117" spans="1:40" ht="28.5" customHeight="1" thickBot="1" x14ac:dyDescent="0.25">
      <c r="A117" s="132"/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133"/>
    </row>
    <row r="118" spans="1:40" x14ac:dyDescent="0.2">
      <c r="A118" s="5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2"/>
    </row>
    <row r="119" spans="1:40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1:40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1:40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1:40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1:40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40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40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1:40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40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40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2:38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2:38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2:38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2:38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2:38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2:38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2:38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2:38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2:38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2:38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2:38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2:38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2:38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2:38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2:38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2:38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2:38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spans="2:38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2:38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2:38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2:38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2:38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2:38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2:38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2:38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2:38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2:38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2:38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spans="2:38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2:38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2:38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2:38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2:38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2:38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2:38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2:38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2:38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2:38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2:38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2:38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2:38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2:38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2:38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spans="2:38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spans="2:38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spans="2:38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spans="2:38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spans="2:38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spans="2:38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spans="2:38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2:38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spans="2:38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spans="2:38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spans="2:38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spans="2:38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spans="2:38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spans="2:38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2:38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spans="2:38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spans="2:38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spans="2:38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spans="2:38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spans="2:38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spans="2:38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spans="2:38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spans="2:38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spans="2:38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spans="2:38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spans="2:38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spans="2:38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spans="2:38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spans="2:38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spans="2:38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spans="2:38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spans="2:38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spans="2:38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spans="2:38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spans="2:38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spans="2:38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spans="2:38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spans="2:38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spans="2:38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spans="2:38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spans="2:38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spans="2:38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spans="2:38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spans="2:38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spans="2:38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spans="2:38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spans="2:38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2:38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spans="2:38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spans="2:38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spans="2:38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spans="2:38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spans="2:38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spans="2:38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spans="2:38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spans="2:38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spans="2:38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spans="2:38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spans="2:38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2:38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spans="2:38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spans="2:38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spans="2:38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spans="2:38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spans="2:38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spans="2:38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spans="2:38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spans="2:38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spans="2:38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spans="2:38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spans="2:38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spans="2:38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spans="2:38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spans="2:38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spans="2:38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spans="2:38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spans="2:38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spans="2:38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spans="2:38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spans="2:38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spans="2:38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spans="2:38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spans="2:38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spans="2:38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spans="2:38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spans="2:38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spans="2:38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spans="2:38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spans="2:38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2:38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2:38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2:38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2:38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2:38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spans="2:38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2:38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2:38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2:38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2:38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2:38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2:38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2:38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2:38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2:38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2:38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2:38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2:38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2:38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2:38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2:38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2:38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2:38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2:38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2:38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spans="2:38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spans="2:38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spans="2:38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2:38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2:38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2:38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2:38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2:38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2:38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2:38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2:38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2:38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spans="2:38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2:38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2:38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2:38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spans="2:38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2:38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spans="2:38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spans="2:38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spans="2:38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spans="2:38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spans="2:38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spans="2:38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spans="2:38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spans="2:38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spans="2:38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spans="2:38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spans="2:38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spans="2:38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spans="2:38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spans="2:38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  <row r="318" spans="2:38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spans="2:38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</row>
    <row r="320" spans="2:38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spans="2:38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</row>
    <row r="322" spans="2:38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spans="2:38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</row>
    <row r="324" spans="2:38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spans="2:38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spans="2:38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spans="2:38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spans="2:38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2:38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spans="2:38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spans="2:38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spans="2:38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spans="2:38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spans="2:38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spans="2:38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</row>
    <row r="336" spans="2:38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spans="2:38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</row>
    <row r="338" spans="2:38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spans="2:38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</row>
    <row r="340" spans="2:38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spans="2:38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</row>
    <row r="342" spans="2:38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spans="2:38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spans="2:38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spans="2:38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</row>
    <row r="346" spans="2:38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spans="2:38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</row>
    <row r="348" spans="2:38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spans="2:38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spans="2:38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spans="2:38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spans="2:38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spans="2:38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spans="2:38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spans="2:38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spans="2:38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spans="2:38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spans="2:38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spans="2:38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</row>
    <row r="360" spans="2:38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spans="2:38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</row>
    <row r="362" spans="2:38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spans="2:38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spans="2:38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spans="2:38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spans="2:38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spans="2:38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</row>
    <row r="368" spans="2:38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spans="2:38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</row>
    <row r="370" spans="2:38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spans="2:38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</row>
    <row r="372" spans="2:38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spans="2:38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</row>
    <row r="374" spans="2:38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spans="2:38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</row>
    <row r="376" spans="2:38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spans="2:38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spans="2:38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spans="2:38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</row>
    <row r="380" spans="2:38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spans="2:38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</row>
    <row r="382" spans="2:38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spans="2:38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</row>
    <row r="384" spans="2:38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spans="2:38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</row>
    <row r="386" spans="2:38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spans="2:38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</row>
    <row r="388" spans="2:38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spans="2:38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spans="2:38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spans="2:38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spans="2:38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spans="2:38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spans="2:38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spans="2:38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</row>
    <row r="396" spans="2:38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</row>
    <row r="397" spans="2:38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</row>
    <row r="398" spans="2:38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</row>
    <row r="399" spans="2:38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</row>
    <row r="400" spans="2:38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</row>
    <row r="401" spans="2:38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</row>
    <row r="402" spans="2:38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</row>
    <row r="403" spans="2:38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</row>
    <row r="404" spans="2:38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</row>
    <row r="405" spans="2:38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</row>
    <row r="406" spans="2:38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</row>
    <row r="407" spans="2:38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</row>
    <row r="408" spans="2:38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</row>
    <row r="409" spans="2:38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</row>
    <row r="410" spans="2:38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</row>
    <row r="411" spans="2:38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</row>
    <row r="412" spans="2:38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</row>
    <row r="413" spans="2:38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</row>
    <row r="414" spans="2:38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</row>
    <row r="415" spans="2:38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</row>
    <row r="416" spans="2:38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</row>
    <row r="417" spans="2:38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</row>
    <row r="418" spans="2:38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</row>
    <row r="419" spans="2:38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</row>
    <row r="420" spans="2:38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spans="2:38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spans="2:38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spans="2:38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</row>
    <row r="424" spans="2:38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spans="2:38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</row>
    <row r="426" spans="2:38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</row>
    <row r="427" spans="2:38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</row>
    <row r="428" spans="2:38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spans="2:38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spans="2:38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spans="2:38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</row>
    <row r="432" spans="2:38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spans="2:38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</row>
    <row r="434" spans="2:38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spans="2:38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</row>
    <row r="436" spans="2:38" x14ac:dyDescent="0.2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spans="2:38" x14ac:dyDescent="0.2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</row>
    <row r="438" spans="2:38" x14ac:dyDescent="0.2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spans="2:38" x14ac:dyDescent="0.2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</row>
    <row r="440" spans="2:38" x14ac:dyDescent="0.2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spans="2:38" x14ac:dyDescent="0.2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</row>
    <row r="442" spans="2:38" x14ac:dyDescent="0.2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spans="2:38" x14ac:dyDescent="0.2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</row>
    <row r="444" spans="2:38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spans="2:38" x14ac:dyDescent="0.2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</row>
    <row r="446" spans="2:38" x14ac:dyDescent="0.2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spans="2:38" x14ac:dyDescent="0.2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</row>
    <row r="448" spans="2:38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spans="2:38" x14ac:dyDescent="0.2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</row>
    <row r="450" spans="2:38" x14ac:dyDescent="0.2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spans="2:38" x14ac:dyDescent="0.2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</row>
    <row r="452" spans="2:38" x14ac:dyDescent="0.2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spans="2:38" x14ac:dyDescent="0.2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spans="2:38" x14ac:dyDescent="0.2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spans="2:38" x14ac:dyDescent="0.2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spans="2:38" x14ac:dyDescent="0.2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spans="2:38" x14ac:dyDescent="0.2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</row>
    <row r="458" spans="2:38" x14ac:dyDescent="0.2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spans="2:38" x14ac:dyDescent="0.2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</row>
    <row r="460" spans="2:38" x14ac:dyDescent="0.2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spans="2:38" x14ac:dyDescent="0.2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spans="2:38" x14ac:dyDescent="0.2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spans="2:38" x14ac:dyDescent="0.2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spans="2:38" x14ac:dyDescent="0.2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spans="2:38" x14ac:dyDescent="0.2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</row>
    <row r="466" spans="2:38" x14ac:dyDescent="0.2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spans="2:38" x14ac:dyDescent="0.2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</row>
    <row r="468" spans="2:38" x14ac:dyDescent="0.2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spans="2:38" x14ac:dyDescent="0.2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</row>
    <row r="470" spans="2:38" x14ac:dyDescent="0.2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spans="2:38" x14ac:dyDescent="0.2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</row>
    <row r="472" spans="2:38" x14ac:dyDescent="0.2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spans="2:38" x14ac:dyDescent="0.2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</row>
    <row r="474" spans="2:38" x14ac:dyDescent="0.2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spans="2:38" x14ac:dyDescent="0.2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</row>
    <row r="476" spans="2:38" x14ac:dyDescent="0.2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spans="2:38" x14ac:dyDescent="0.2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</row>
    <row r="478" spans="2:38" x14ac:dyDescent="0.2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spans="2:38" x14ac:dyDescent="0.2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</row>
    <row r="480" spans="2:38" x14ac:dyDescent="0.2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spans="2:38" x14ac:dyDescent="0.2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</row>
    <row r="482" spans="2:38" x14ac:dyDescent="0.2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</row>
    <row r="483" spans="2:38" x14ac:dyDescent="0.2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</row>
    <row r="484" spans="2:38" x14ac:dyDescent="0.2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</row>
    <row r="485" spans="2:38" x14ac:dyDescent="0.2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</row>
    <row r="486" spans="2:38" x14ac:dyDescent="0.2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</row>
    <row r="487" spans="2:38" x14ac:dyDescent="0.2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</row>
    <row r="488" spans="2:38" x14ac:dyDescent="0.2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</row>
    <row r="489" spans="2:38" x14ac:dyDescent="0.2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</row>
    <row r="490" spans="2:38" x14ac:dyDescent="0.2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</row>
    <row r="491" spans="2:38" x14ac:dyDescent="0.2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</row>
    <row r="492" spans="2:38" x14ac:dyDescent="0.2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  <row r="493" spans="2:38" x14ac:dyDescent="0.2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</row>
    <row r="494" spans="2:38" x14ac:dyDescent="0.2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</row>
    <row r="495" spans="2:38" x14ac:dyDescent="0.2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</row>
    <row r="496" spans="2:38" x14ac:dyDescent="0.2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</row>
    <row r="497" spans="2:38" x14ac:dyDescent="0.2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</row>
    <row r="498" spans="2:38" x14ac:dyDescent="0.2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</row>
    <row r="499" spans="2:38" x14ac:dyDescent="0.2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</row>
    <row r="500" spans="2:38" x14ac:dyDescent="0.2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</row>
    <row r="501" spans="2:38" x14ac:dyDescent="0.2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</row>
    <row r="502" spans="2:38" x14ac:dyDescent="0.2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</row>
    <row r="503" spans="2:38" x14ac:dyDescent="0.2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</row>
    <row r="504" spans="2:38" x14ac:dyDescent="0.2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</row>
    <row r="505" spans="2:38" x14ac:dyDescent="0.2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</row>
    <row r="506" spans="2:38" x14ac:dyDescent="0.2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</row>
    <row r="507" spans="2:38" x14ac:dyDescent="0.2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</row>
    <row r="508" spans="2:38" x14ac:dyDescent="0.2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spans="2:38" x14ac:dyDescent="0.2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</row>
    <row r="510" spans="2:38" x14ac:dyDescent="0.2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</row>
    <row r="511" spans="2:38" x14ac:dyDescent="0.2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</row>
    <row r="512" spans="2:38" x14ac:dyDescent="0.2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</row>
    <row r="513" spans="2:38" x14ac:dyDescent="0.2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</row>
    <row r="514" spans="2:38" x14ac:dyDescent="0.2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</row>
    <row r="515" spans="2:38" x14ac:dyDescent="0.2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</row>
    <row r="516" spans="2:38" x14ac:dyDescent="0.2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</row>
    <row r="517" spans="2:38" x14ac:dyDescent="0.2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</row>
    <row r="518" spans="2:38" x14ac:dyDescent="0.2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spans="2:38" x14ac:dyDescent="0.2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</row>
    <row r="520" spans="2:38" x14ac:dyDescent="0.2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spans="2:38" x14ac:dyDescent="0.2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</row>
    <row r="522" spans="2:38" x14ac:dyDescent="0.2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spans="2:38" x14ac:dyDescent="0.2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</row>
    <row r="524" spans="2:38" x14ac:dyDescent="0.2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spans="2:38" x14ac:dyDescent="0.2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</row>
    <row r="526" spans="2:38" x14ac:dyDescent="0.2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spans="2:38" x14ac:dyDescent="0.2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</row>
    <row r="528" spans="2:38" x14ac:dyDescent="0.2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spans="2:38" x14ac:dyDescent="0.2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</row>
    <row r="530" spans="2:38" x14ac:dyDescent="0.2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spans="2:38" x14ac:dyDescent="0.2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</row>
    <row r="532" spans="2:38" x14ac:dyDescent="0.2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spans="2:38" x14ac:dyDescent="0.2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</row>
    <row r="534" spans="2:38" x14ac:dyDescent="0.2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spans="2:38" x14ac:dyDescent="0.2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spans="2:38" x14ac:dyDescent="0.2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spans="2:38" x14ac:dyDescent="0.2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</row>
    <row r="538" spans="2:38" x14ac:dyDescent="0.2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spans="2:38" x14ac:dyDescent="0.2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</row>
    <row r="540" spans="2:38" x14ac:dyDescent="0.2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spans="2:38" x14ac:dyDescent="0.2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</row>
    <row r="542" spans="2:38" x14ac:dyDescent="0.2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spans="2:38" x14ac:dyDescent="0.2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</row>
    <row r="544" spans="2:38" x14ac:dyDescent="0.2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spans="2:38" x14ac:dyDescent="0.2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</row>
    <row r="546" spans="2:38" x14ac:dyDescent="0.2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spans="2:38" x14ac:dyDescent="0.2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spans="2:38" x14ac:dyDescent="0.2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spans="2:38" x14ac:dyDescent="0.2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spans="2:38" x14ac:dyDescent="0.2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spans="2:38" x14ac:dyDescent="0.2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spans="2:38" x14ac:dyDescent="0.2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spans="2:38" x14ac:dyDescent="0.2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spans="2:38" x14ac:dyDescent="0.2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spans="2:38" x14ac:dyDescent="0.2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spans="2:38" x14ac:dyDescent="0.2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spans="2:38" x14ac:dyDescent="0.2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spans="2:38" x14ac:dyDescent="0.2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spans="2:38" x14ac:dyDescent="0.2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spans="2:38" x14ac:dyDescent="0.2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spans="2:38" x14ac:dyDescent="0.2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spans="2:38" x14ac:dyDescent="0.2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spans="2:38" x14ac:dyDescent="0.2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spans="2:38" x14ac:dyDescent="0.2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spans="2:38" x14ac:dyDescent="0.2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spans="2:38" x14ac:dyDescent="0.2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spans="2:38" x14ac:dyDescent="0.2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</row>
    <row r="568" spans="2:38" x14ac:dyDescent="0.2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spans="2:38" x14ac:dyDescent="0.2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spans="2:38" x14ac:dyDescent="0.2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spans="2:38" x14ac:dyDescent="0.2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spans="2:38" x14ac:dyDescent="0.2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spans="2:38" x14ac:dyDescent="0.2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spans="2:38" x14ac:dyDescent="0.2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spans="2:38" x14ac:dyDescent="0.2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spans="2:38" x14ac:dyDescent="0.2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spans="2:38" x14ac:dyDescent="0.2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spans="2:38" x14ac:dyDescent="0.2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spans="2:38" x14ac:dyDescent="0.2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spans="2:38" x14ac:dyDescent="0.2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spans="2:38" x14ac:dyDescent="0.2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</row>
    <row r="582" spans="2:38" x14ac:dyDescent="0.2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spans="2:38" x14ac:dyDescent="0.2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</row>
    <row r="584" spans="2:38" x14ac:dyDescent="0.2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spans="2:38" x14ac:dyDescent="0.2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</row>
    <row r="586" spans="2:38" x14ac:dyDescent="0.2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spans="2:38" x14ac:dyDescent="0.2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spans="2:38" x14ac:dyDescent="0.2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spans="2:38" x14ac:dyDescent="0.2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spans="2:38" x14ac:dyDescent="0.2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spans="2:38" x14ac:dyDescent="0.2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spans="2:38" x14ac:dyDescent="0.2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spans="2:38" x14ac:dyDescent="0.2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spans="2:38" x14ac:dyDescent="0.2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spans="2:38" x14ac:dyDescent="0.2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spans="2:38" x14ac:dyDescent="0.2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spans="2:38" x14ac:dyDescent="0.2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spans="2:38" x14ac:dyDescent="0.2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spans="2:38" x14ac:dyDescent="0.2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spans="2:38" x14ac:dyDescent="0.2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spans="2:38" x14ac:dyDescent="0.2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spans="2:38" x14ac:dyDescent="0.2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spans="2:38" x14ac:dyDescent="0.2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spans="2:38" x14ac:dyDescent="0.2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spans="2:38" x14ac:dyDescent="0.2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spans="2:38" x14ac:dyDescent="0.2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spans="2:38" x14ac:dyDescent="0.2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spans="2:38" x14ac:dyDescent="0.2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spans="2:38" x14ac:dyDescent="0.2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spans="2:38" x14ac:dyDescent="0.2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spans="2:38" x14ac:dyDescent="0.2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spans="2:38" x14ac:dyDescent="0.2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spans="2:38" x14ac:dyDescent="0.2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spans="2:38" x14ac:dyDescent="0.2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spans="2:38" x14ac:dyDescent="0.2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spans="2:38" x14ac:dyDescent="0.2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spans="2:38" x14ac:dyDescent="0.2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spans="2:38" x14ac:dyDescent="0.2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spans="2:38" x14ac:dyDescent="0.2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spans="2:38" x14ac:dyDescent="0.2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spans="2:38" x14ac:dyDescent="0.2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spans="2:38" x14ac:dyDescent="0.2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spans="2:38" x14ac:dyDescent="0.2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spans="2:38" x14ac:dyDescent="0.2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spans="2:38" x14ac:dyDescent="0.2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spans="2:38" x14ac:dyDescent="0.2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spans="2:38" x14ac:dyDescent="0.2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spans="2:38" x14ac:dyDescent="0.2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spans="2:38" x14ac:dyDescent="0.2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spans="2:38" x14ac:dyDescent="0.2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spans="2:38" x14ac:dyDescent="0.2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spans="2:38" x14ac:dyDescent="0.2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spans="2:38" x14ac:dyDescent="0.2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</row>
    <row r="634" spans="2:38" x14ac:dyDescent="0.2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spans="2:38" x14ac:dyDescent="0.2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</row>
    <row r="636" spans="2:38" x14ac:dyDescent="0.2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spans="2:38" x14ac:dyDescent="0.2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</row>
    <row r="638" spans="2:38" x14ac:dyDescent="0.2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spans="2:38" x14ac:dyDescent="0.2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</row>
    <row r="640" spans="2:38" x14ac:dyDescent="0.2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spans="2:38" x14ac:dyDescent="0.2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</row>
    <row r="642" spans="2:38" x14ac:dyDescent="0.2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spans="2:38" x14ac:dyDescent="0.2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</row>
    <row r="644" spans="2:38" x14ac:dyDescent="0.2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spans="2:38" x14ac:dyDescent="0.2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</row>
    <row r="646" spans="2:38" x14ac:dyDescent="0.2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</row>
    <row r="647" spans="2:38" x14ac:dyDescent="0.2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</row>
    <row r="648" spans="2:38" x14ac:dyDescent="0.2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spans="2:38" x14ac:dyDescent="0.2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</row>
    <row r="650" spans="2:38" x14ac:dyDescent="0.2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spans="2:38" x14ac:dyDescent="0.2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</row>
    <row r="652" spans="2:38" x14ac:dyDescent="0.2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spans="2:38" x14ac:dyDescent="0.2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</row>
    <row r="654" spans="2:38" x14ac:dyDescent="0.2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spans="2:38" x14ac:dyDescent="0.2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</row>
    <row r="656" spans="2:38" x14ac:dyDescent="0.2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</row>
    <row r="657" spans="2:38" x14ac:dyDescent="0.2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</row>
    <row r="658" spans="2:38" x14ac:dyDescent="0.2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spans="2:38" x14ac:dyDescent="0.2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</row>
    <row r="660" spans="2:38" x14ac:dyDescent="0.2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spans="2:38" x14ac:dyDescent="0.2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</row>
    <row r="662" spans="2:38" x14ac:dyDescent="0.2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spans="2:38" x14ac:dyDescent="0.2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</row>
    <row r="664" spans="2:38" x14ac:dyDescent="0.2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spans="2:38" x14ac:dyDescent="0.2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</row>
    <row r="666" spans="2:38" x14ac:dyDescent="0.2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spans="2:38" x14ac:dyDescent="0.2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</row>
    <row r="668" spans="2:38" x14ac:dyDescent="0.2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spans="2:38" x14ac:dyDescent="0.2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</row>
    <row r="670" spans="2:38" x14ac:dyDescent="0.2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spans="2:38" x14ac:dyDescent="0.2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</row>
    <row r="672" spans="2:38" x14ac:dyDescent="0.2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</row>
    <row r="673" spans="2:38" x14ac:dyDescent="0.2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</row>
    <row r="674" spans="2:38" x14ac:dyDescent="0.2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spans="2:38" x14ac:dyDescent="0.2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</row>
    <row r="676" spans="2:38" x14ac:dyDescent="0.2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spans="2:38" x14ac:dyDescent="0.2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</row>
    <row r="678" spans="2:38" x14ac:dyDescent="0.2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spans="2:38" x14ac:dyDescent="0.2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</row>
    <row r="680" spans="2:38" x14ac:dyDescent="0.2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spans="2:38" x14ac:dyDescent="0.2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</row>
    <row r="682" spans="2:38" x14ac:dyDescent="0.2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spans="2:38" x14ac:dyDescent="0.2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</row>
    <row r="684" spans="2:38" x14ac:dyDescent="0.2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spans="2:38" x14ac:dyDescent="0.2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</row>
    <row r="686" spans="2:38" x14ac:dyDescent="0.2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</row>
    <row r="687" spans="2:38" x14ac:dyDescent="0.2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</row>
    <row r="688" spans="2:38" x14ac:dyDescent="0.2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</row>
    <row r="689" spans="2:38" x14ac:dyDescent="0.2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</row>
    <row r="690" spans="2:38" x14ac:dyDescent="0.2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</row>
    <row r="691" spans="2:38" x14ac:dyDescent="0.2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</row>
    <row r="692" spans="2:38" x14ac:dyDescent="0.2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</row>
    <row r="693" spans="2:38" x14ac:dyDescent="0.2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</row>
    <row r="694" spans="2:38" x14ac:dyDescent="0.2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</row>
    <row r="695" spans="2:38" x14ac:dyDescent="0.2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</row>
    <row r="696" spans="2:38" x14ac:dyDescent="0.2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spans="2:38" x14ac:dyDescent="0.2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</row>
    <row r="698" spans="2:38" x14ac:dyDescent="0.2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</row>
    <row r="699" spans="2:38" x14ac:dyDescent="0.2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</row>
    <row r="700" spans="2:38" x14ac:dyDescent="0.2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spans="2:38" x14ac:dyDescent="0.2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</row>
    <row r="702" spans="2:38" x14ac:dyDescent="0.2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spans="2:38" x14ac:dyDescent="0.2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</row>
    <row r="704" spans="2:38" x14ac:dyDescent="0.2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spans="2:38" x14ac:dyDescent="0.2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</row>
    <row r="706" spans="2:38" x14ac:dyDescent="0.2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</row>
    <row r="707" spans="2:38" x14ac:dyDescent="0.2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</row>
    <row r="708" spans="2:38" x14ac:dyDescent="0.2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</row>
    <row r="709" spans="2:38" x14ac:dyDescent="0.2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</row>
    <row r="710" spans="2:38" x14ac:dyDescent="0.2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</row>
    <row r="711" spans="2:38" x14ac:dyDescent="0.2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</row>
    <row r="712" spans="2:38" x14ac:dyDescent="0.2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</row>
    <row r="713" spans="2:38" x14ac:dyDescent="0.2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</row>
    <row r="714" spans="2:38" x14ac:dyDescent="0.2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</row>
    <row r="715" spans="2:38" x14ac:dyDescent="0.2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</row>
    <row r="716" spans="2:38" x14ac:dyDescent="0.2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</row>
    <row r="717" spans="2:38" x14ac:dyDescent="0.2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</row>
    <row r="718" spans="2:38" x14ac:dyDescent="0.2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</row>
    <row r="719" spans="2:38" x14ac:dyDescent="0.2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</row>
    <row r="720" spans="2:38" x14ac:dyDescent="0.2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</row>
    <row r="721" spans="2:38" x14ac:dyDescent="0.2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</row>
    <row r="722" spans="2:38" x14ac:dyDescent="0.2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</row>
    <row r="723" spans="2:38" x14ac:dyDescent="0.2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</row>
    <row r="724" spans="2:38" x14ac:dyDescent="0.2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</row>
    <row r="725" spans="2:38" x14ac:dyDescent="0.2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</row>
    <row r="726" spans="2:38" x14ac:dyDescent="0.2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</row>
    <row r="727" spans="2:38" x14ac:dyDescent="0.2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</row>
    <row r="728" spans="2:38" x14ac:dyDescent="0.2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</row>
    <row r="729" spans="2:38" x14ac:dyDescent="0.2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</row>
    <row r="730" spans="2:38" x14ac:dyDescent="0.2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</row>
    <row r="731" spans="2:38" x14ac:dyDescent="0.2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</row>
    <row r="732" spans="2:38" x14ac:dyDescent="0.2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</row>
    <row r="733" spans="2:38" x14ac:dyDescent="0.2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</row>
    <row r="734" spans="2:38" x14ac:dyDescent="0.2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</row>
    <row r="735" spans="2:38" x14ac:dyDescent="0.2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</row>
    <row r="736" spans="2:38" x14ac:dyDescent="0.2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</row>
    <row r="737" spans="2:38" x14ac:dyDescent="0.2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</row>
    <row r="738" spans="2:38" x14ac:dyDescent="0.2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</row>
    <row r="739" spans="2:38" x14ac:dyDescent="0.2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</row>
    <row r="740" spans="2:38" x14ac:dyDescent="0.2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</row>
    <row r="741" spans="2:38" x14ac:dyDescent="0.2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</row>
    <row r="742" spans="2:38" x14ac:dyDescent="0.2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</row>
    <row r="743" spans="2:38" x14ac:dyDescent="0.2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</row>
    <row r="744" spans="2:38" x14ac:dyDescent="0.2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</row>
    <row r="745" spans="2:38" x14ac:dyDescent="0.2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</row>
    <row r="746" spans="2:38" x14ac:dyDescent="0.2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</row>
    <row r="747" spans="2:38" x14ac:dyDescent="0.2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</row>
    <row r="748" spans="2:38" x14ac:dyDescent="0.2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</row>
    <row r="749" spans="2:38" x14ac:dyDescent="0.2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</row>
    <row r="750" spans="2:38" x14ac:dyDescent="0.2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</row>
    <row r="751" spans="2:38" x14ac:dyDescent="0.2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</row>
    <row r="752" spans="2:38" x14ac:dyDescent="0.2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</row>
    <row r="753" spans="2:38" x14ac:dyDescent="0.2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</row>
    <row r="754" spans="2:38" x14ac:dyDescent="0.2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</row>
    <row r="755" spans="2:38" x14ac:dyDescent="0.2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</row>
    <row r="756" spans="2:38" x14ac:dyDescent="0.2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</row>
    <row r="757" spans="2:38" x14ac:dyDescent="0.2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</row>
    <row r="758" spans="2:38" x14ac:dyDescent="0.2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</row>
    <row r="759" spans="2:38" x14ac:dyDescent="0.2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</row>
    <row r="760" spans="2:38" x14ac:dyDescent="0.2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</row>
    <row r="761" spans="2:38" x14ac:dyDescent="0.2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</row>
    <row r="762" spans="2:38" x14ac:dyDescent="0.2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</row>
    <row r="763" spans="2:38" x14ac:dyDescent="0.2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</row>
    <row r="764" spans="2:38" x14ac:dyDescent="0.2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</row>
    <row r="765" spans="2:38" x14ac:dyDescent="0.2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</row>
    <row r="766" spans="2:38" x14ac:dyDescent="0.2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</row>
    <row r="767" spans="2:38" x14ac:dyDescent="0.2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</row>
    <row r="768" spans="2:38" x14ac:dyDescent="0.2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</row>
    <row r="769" spans="2:38" x14ac:dyDescent="0.2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</row>
    <row r="770" spans="2:38" x14ac:dyDescent="0.2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</row>
    <row r="771" spans="2:38" x14ac:dyDescent="0.2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</row>
    <row r="772" spans="2:38" x14ac:dyDescent="0.2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</row>
    <row r="773" spans="2:38" x14ac:dyDescent="0.2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</row>
    <row r="774" spans="2:38" x14ac:dyDescent="0.2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</row>
    <row r="775" spans="2:38" x14ac:dyDescent="0.2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</row>
    <row r="776" spans="2:38" x14ac:dyDescent="0.2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</row>
    <row r="777" spans="2:38" x14ac:dyDescent="0.2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</row>
    <row r="778" spans="2:38" x14ac:dyDescent="0.2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</row>
    <row r="779" spans="2:38" x14ac:dyDescent="0.2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</row>
    <row r="780" spans="2:38" x14ac:dyDescent="0.2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</row>
    <row r="781" spans="2:38" x14ac:dyDescent="0.2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</row>
    <row r="782" spans="2:38" x14ac:dyDescent="0.2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</row>
    <row r="783" spans="2:38" x14ac:dyDescent="0.2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</row>
    <row r="784" spans="2:38" x14ac:dyDescent="0.2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</row>
    <row r="785" spans="2:38" x14ac:dyDescent="0.2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</row>
    <row r="786" spans="2:38" x14ac:dyDescent="0.2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</row>
    <row r="787" spans="2:38" x14ac:dyDescent="0.2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</row>
    <row r="788" spans="2:38" x14ac:dyDescent="0.2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</row>
    <row r="789" spans="2:38" x14ac:dyDescent="0.2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</row>
    <row r="790" spans="2:38" x14ac:dyDescent="0.2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</row>
    <row r="791" spans="2:38" x14ac:dyDescent="0.2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</row>
    <row r="792" spans="2:38" x14ac:dyDescent="0.2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</row>
    <row r="793" spans="2:38" x14ac:dyDescent="0.2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</row>
    <row r="794" spans="2:38" x14ac:dyDescent="0.2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</row>
    <row r="795" spans="2:38" x14ac:dyDescent="0.2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</row>
    <row r="796" spans="2:38" x14ac:dyDescent="0.2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</row>
    <row r="797" spans="2:38" x14ac:dyDescent="0.2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</row>
    <row r="798" spans="2:38" x14ac:dyDescent="0.2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</row>
    <row r="799" spans="2:38" x14ac:dyDescent="0.2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</row>
    <row r="800" spans="2:38" x14ac:dyDescent="0.2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</row>
    <row r="801" spans="2:38" x14ac:dyDescent="0.2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</row>
    <row r="802" spans="2:38" x14ac:dyDescent="0.2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</row>
    <row r="803" spans="2:38" x14ac:dyDescent="0.2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</row>
    <row r="804" spans="2:38" x14ac:dyDescent="0.2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</row>
    <row r="805" spans="2:38" x14ac:dyDescent="0.2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</row>
    <row r="806" spans="2:38" x14ac:dyDescent="0.2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</row>
    <row r="807" spans="2:38" x14ac:dyDescent="0.2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</row>
    <row r="808" spans="2:38" x14ac:dyDescent="0.2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</row>
    <row r="809" spans="2:38" x14ac:dyDescent="0.2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</row>
    <row r="810" spans="2:38" x14ac:dyDescent="0.2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</row>
    <row r="811" spans="2:38" x14ac:dyDescent="0.2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</row>
    <row r="812" spans="2:38" x14ac:dyDescent="0.2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</row>
    <row r="813" spans="2:38" x14ac:dyDescent="0.2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</row>
    <row r="814" spans="2:38" x14ac:dyDescent="0.2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</row>
    <row r="815" spans="2:38" x14ac:dyDescent="0.2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</row>
    <row r="816" spans="2:38" x14ac:dyDescent="0.2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</row>
    <row r="817" spans="2:38" x14ac:dyDescent="0.2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</row>
    <row r="818" spans="2:38" x14ac:dyDescent="0.2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</row>
    <row r="819" spans="2:38" x14ac:dyDescent="0.2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</row>
    <row r="820" spans="2:38" x14ac:dyDescent="0.2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</row>
    <row r="821" spans="2:38" x14ac:dyDescent="0.2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</row>
    <row r="822" spans="2:38" x14ac:dyDescent="0.2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</row>
    <row r="823" spans="2:38" x14ac:dyDescent="0.2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</row>
    <row r="824" spans="2:38" x14ac:dyDescent="0.2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</row>
    <row r="825" spans="2:38" x14ac:dyDescent="0.2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</row>
    <row r="826" spans="2:38" x14ac:dyDescent="0.2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</row>
    <row r="827" spans="2:38" x14ac:dyDescent="0.2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</row>
    <row r="828" spans="2:38" x14ac:dyDescent="0.2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</row>
    <row r="829" spans="2:38" x14ac:dyDescent="0.2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</row>
    <row r="830" spans="2:38" x14ac:dyDescent="0.2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</row>
    <row r="831" spans="2:38" x14ac:dyDescent="0.2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</row>
    <row r="832" spans="2:38" x14ac:dyDescent="0.2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</row>
    <row r="833" spans="2:38" x14ac:dyDescent="0.2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</row>
    <row r="834" spans="2:38" x14ac:dyDescent="0.2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</row>
    <row r="835" spans="2:38" x14ac:dyDescent="0.2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</row>
    <row r="836" spans="2:38" x14ac:dyDescent="0.2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</row>
    <row r="837" spans="2:38" x14ac:dyDescent="0.2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</row>
    <row r="838" spans="2:38" x14ac:dyDescent="0.2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</row>
    <row r="839" spans="2:38" x14ac:dyDescent="0.2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</row>
    <row r="840" spans="2:38" x14ac:dyDescent="0.2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</row>
    <row r="841" spans="2:38" x14ac:dyDescent="0.2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</row>
    <row r="842" spans="2:38" x14ac:dyDescent="0.2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</row>
    <row r="843" spans="2:38" x14ac:dyDescent="0.2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</row>
    <row r="844" spans="2:38" x14ac:dyDescent="0.2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</row>
    <row r="845" spans="2:38" x14ac:dyDescent="0.2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</row>
    <row r="846" spans="2:38" x14ac:dyDescent="0.2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</row>
    <row r="847" spans="2:38" x14ac:dyDescent="0.2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</row>
    <row r="848" spans="2:38" x14ac:dyDescent="0.2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</row>
    <row r="849" spans="2:38" x14ac:dyDescent="0.2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</row>
    <row r="850" spans="2:38" x14ac:dyDescent="0.2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</row>
    <row r="851" spans="2:38" x14ac:dyDescent="0.2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</row>
    <row r="852" spans="2:38" x14ac:dyDescent="0.2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</row>
    <row r="853" spans="2:38" x14ac:dyDescent="0.2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</row>
    <row r="854" spans="2:38" x14ac:dyDescent="0.2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</row>
    <row r="855" spans="2:38" x14ac:dyDescent="0.2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</row>
    <row r="856" spans="2:38" x14ac:dyDescent="0.2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</row>
    <row r="857" spans="2:38" x14ac:dyDescent="0.2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</row>
    <row r="858" spans="2:38" x14ac:dyDescent="0.2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</row>
    <row r="859" spans="2:38" x14ac:dyDescent="0.2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</row>
    <row r="860" spans="2:38" x14ac:dyDescent="0.2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</row>
    <row r="861" spans="2:38" x14ac:dyDescent="0.2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</row>
    <row r="862" spans="2:38" x14ac:dyDescent="0.2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</row>
    <row r="863" spans="2:38" x14ac:dyDescent="0.2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</row>
    <row r="864" spans="2:38" x14ac:dyDescent="0.2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</row>
    <row r="865" spans="2:38" x14ac:dyDescent="0.2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</row>
    <row r="866" spans="2:38" x14ac:dyDescent="0.2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</row>
    <row r="867" spans="2:38" x14ac:dyDescent="0.2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</row>
    <row r="868" spans="2:38" x14ac:dyDescent="0.2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</row>
    <row r="869" spans="2:38" x14ac:dyDescent="0.2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</row>
    <row r="870" spans="2:38" x14ac:dyDescent="0.2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</row>
    <row r="871" spans="2:38" x14ac:dyDescent="0.2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</row>
    <row r="872" spans="2:38" x14ac:dyDescent="0.2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</row>
    <row r="873" spans="2:38" x14ac:dyDescent="0.2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</row>
    <row r="874" spans="2:38" x14ac:dyDescent="0.2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</row>
    <row r="875" spans="2:38" x14ac:dyDescent="0.2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</row>
    <row r="876" spans="2:38" x14ac:dyDescent="0.2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</row>
    <row r="877" spans="2:38" x14ac:dyDescent="0.2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</row>
    <row r="878" spans="2:38" x14ac:dyDescent="0.2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</row>
    <row r="879" spans="2:38" x14ac:dyDescent="0.2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</row>
    <row r="880" spans="2:38" x14ac:dyDescent="0.2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</row>
    <row r="881" spans="2:38" x14ac:dyDescent="0.2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</row>
    <row r="882" spans="2:38" x14ac:dyDescent="0.2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</row>
    <row r="883" spans="2:38" x14ac:dyDescent="0.2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</row>
    <row r="884" spans="2:38" x14ac:dyDescent="0.2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</row>
    <row r="885" spans="2:38" x14ac:dyDescent="0.2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</row>
    <row r="886" spans="2:38" x14ac:dyDescent="0.2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</row>
    <row r="887" spans="2:38" x14ac:dyDescent="0.2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</row>
    <row r="888" spans="2:38" x14ac:dyDescent="0.2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</row>
    <row r="889" spans="2:38" x14ac:dyDescent="0.2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</row>
    <row r="890" spans="2:38" x14ac:dyDescent="0.2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</row>
    <row r="891" spans="2:38" x14ac:dyDescent="0.2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</row>
    <row r="892" spans="2:38" x14ac:dyDescent="0.2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</row>
    <row r="893" spans="2:38" x14ac:dyDescent="0.2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</row>
    <row r="894" spans="2:38" x14ac:dyDescent="0.2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</row>
    <row r="895" spans="2:38" x14ac:dyDescent="0.2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</row>
    <row r="896" spans="2:38" x14ac:dyDescent="0.2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</row>
    <row r="897" spans="2:38" x14ac:dyDescent="0.2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</row>
    <row r="898" spans="2:38" x14ac:dyDescent="0.2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</row>
    <row r="899" spans="2:38" x14ac:dyDescent="0.2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</row>
    <row r="900" spans="2:38" x14ac:dyDescent="0.2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</row>
    <row r="901" spans="2:38" x14ac:dyDescent="0.2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</row>
    <row r="902" spans="2:38" x14ac:dyDescent="0.2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</row>
    <row r="903" spans="2:38" x14ac:dyDescent="0.2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</row>
    <row r="904" spans="2:38" x14ac:dyDescent="0.2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</row>
    <row r="905" spans="2:38" x14ac:dyDescent="0.2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</row>
    <row r="906" spans="2:38" x14ac:dyDescent="0.2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</row>
    <row r="907" spans="2:38" x14ac:dyDescent="0.2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</row>
    <row r="908" spans="2:38" x14ac:dyDescent="0.2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</row>
    <row r="909" spans="2:38" x14ac:dyDescent="0.2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</row>
    <row r="910" spans="2:38" x14ac:dyDescent="0.2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</row>
    <row r="911" spans="2:38" x14ac:dyDescent="0.2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</row>
    <row r="912" spans="2:38" x14ac:dyDescent="0.2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</row>
    <row r="913" spans="2:38" x14ac:dyDescent="0.2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</row>
    <row r="914" spans="2:38" x14ac:dyDescent="0.2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</row>
    <row r="915" spans="2:38" x14ac:dyDescent="0.2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</row>
    <row r="916" spans="2:38" x14ac:dyDescent="0.2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</row>
    <row r="917" spans="2:38" x14ac:dyDescent="0.2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</row>
    <row r="918" spans="2:38" x14ac:dyDescent="0.2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</row>
    <row r="919" spans="2:38" x14ac:dyDescent="0.2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</row>
    <row r="920" spans="2:38" x14ac:dyDescent="0.2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</row>
    <row r="921" spans="2:38" x14ac:dyDescent="0.2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</row>
    <row r="922" spans="2:38" x14ac:dyDescent="0.2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</row>
    <row r="923" spans="2:38" x14ac:dyDescent="0.2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</row>
    <row r="924" spans="2:38" x14ac:dyDescent="0.2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</row>
    <row r="925" spans="2:38" x14ac:dyDescent="0.2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</row>
    <row r="926" spans="2:38" x14ac:dyDescent="0.2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</row>
    <row r="927" spans="2:38" x14ac:dyDescent="0.2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</row>
    <row r="928" spans="2:38" x14ac:dyDescent="0.2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</row>
    <row r="929" spans="2:38" x14ac:dyDescent="0.2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</row>
    <row r="930" spans="2:38" x14ac:dyDescent="0.2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</row>
    <row r="931" spans="2:38" x14ac:dyDescent="0.2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</row>
    <row r="932" spans="2:38" x14ac:dyDescent="0.2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</row>
    <row r="933" spans="2:38" x14ac:dyDescent="0.2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</row>
    <row r="934" spans="2:38" x14ac:dyDescent="0.2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</row>
    <row r="935" spans="2:38" x14ac:dyDescent="0.2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</row>
    <row r="936" spans="2:38" x14ac:dyDescent="0.2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</row>
    <row r="937" spans="2:38" x14ac:dyDescent="0.2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</row>
    <row r="938" spans="2:38" x14ac:dyDescent="0.2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</row>
    <row r="939" spans="2:38" x14ac:dyDescent="0.2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</row>
    <row r="940" spans="2:38" x14ac:dyDescent="0.2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</row>
    <row r="941" spans="2:38" x14ac:dyDescent="0.2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</row>
    <row r="942" spans="2:38" x14ac:dyDescent="0.2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</row>
    <row r="943" spans="2:38" x14ac:dyDescent="0.2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</row>
    <row r="944" spans="2:38" x14ac:dyDescent="0.2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</row>
    <row r="945" spans="2:38" x14ac:dyDescent="0.2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</row>
    <row r="946" spans="2:38" x14ac:dyDescent="0.2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</row>
    <row r="947" spans="2:38" x14ac:dyDescent="0.2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</row>
    <row r="948" spans="2:38" x14ac:dyDescent="0.2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</row>
    <row r="949" spans="2:38" x14ac:dyDescent="0.2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</row>
    <row r="950" spans="2:38" x14ac:dyDescent="0.2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</row>
    <row r="951" spans="2:38" x14ac:dyDescent="0.2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</row>
    <row r="952" spans="2:38" x14ac:dyDescent="0.2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</row>
    <row r="953" spans="2:38" x14ac:dyDescent="0.2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</row>
    <row r="954" spans="2:38" x14ac:dyDescent="0.2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</row>
    <row r="955" spans="2:38" x14ac:dyDescent="0.2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</row>
    <row r="956" spans="2:38" x14ac:dyDescent="0.2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</row>
    <row r="957" spans="2:38" x14ac:dyDescent="0.2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</row>
    <row r="958" spans="2:38" x14ac:dyDescent="0.2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</row>
    <row r="959" spans="2:38" x14ac:dyDescent="0.2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</row>
    <row r="960" spans="2:38" x14ac:dyDescent="0.2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</row>
    <row r="961" spans="2:38" x14ac:dyDescent="0.2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</row>
    <row r="962" spans="2:38" x14ac:dyDescent="0.2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</row>
    <row r="963" spans="2:38" x14ac:dyDescent="0.2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</row>
    <row r="964" spans="2:38" x14ac:dyDescent="0.2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</row>
    <row r="965" spans="2:38" x14ac:dyDescent="0.2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</row>
    <row r="966" spans="2:38" x14ac:dyDescent="0.2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</row>
    <row r="967" spans="2:38" x14ac:dyDescent="0.2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</row>
    <row r="968" spans="2:38" x14ac:dyDescent="0.2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</row>
    <row r="969" spans="2:38" x14ac:dyDescent="0.2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</row>
    <row r="970" spans="2:38" x14ac:dyDescent="0.2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</row>
    <row r="971" spans="2:38" x14ac:dyDescent="0.2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</row>
    <row r="972" spans="2:38" x14ac:dyDescent="0.2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</row>
    <row r="973" spans="2:38" x14ac:dyDescent="0.2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</row>
    <row r="974" spans="2:38" x14ac:dyDescent="0.2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</row>
    <row r="975" spans="2:38" x14ac:dyDescent="0.2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</row>
    <row r="976" spans="2:38" x14ac:dyDescent="0.2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</row>
    <row r="977" spans="2:38" x14ac:dyDescent="0.2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</row>
    <row r="978" spans="2:38" x14ac:dyDescent="0.2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</row>
    <row r="979" spans="2:38" x14ac:dyDescent="0.2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</row>
    <row r="980" spans="2:38" x14ac:dyDescent="0.2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</row>
    <row r="981" spans="2:38" x14ac:dyDescent="0.2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</row>
    <row r="982" spans="2:38" x14ac:dyDescent="0.2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</row>
    <row r="983" spans="2:38" x14ac:dyDescent="0.2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</row>
    <row r="984" spans="2:38" x14ac:dyDescent="0.2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</row>
    <row r="985" spans="2:38" x14ac:dyDescent="0.2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</row>
    <row r="986" spans="2:38" x14ac:dyDescent="0.2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</row>
    <row r="987" spans="2:38" x14ac:dyDescent="0.2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</row>
    <row r="988" spans="2:38" x14ac:dyDescent="0.2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</row>
    <row r="989" spans="2:38" x14ac:dyDescent="0.2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</row>
    <row r="990" spans="2:38" x14ac:dyDescent="0.2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</row>
    <row r="991" spans="2:38" x14ac:dyDescent="0.2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</row>
    <row r="992" spans="2:38" x14ac:dyDescent="0.2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</row>
    <row r="993" spans="2:38" x14ac:dyDescent="0.2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</row>
    <row r="994" spans="2:38" x14ac:dyDescent="0.2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</row>
    <row r="995" spans="2:38" x14ac:dyDescent="0.2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</row>
    <row r="996" spans="2:38" x14ac:dyDescent="0.2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</row>
    <row r="997" spans="2:38" x14ac:dyDescent="0.2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</row>
    <row r="998" spans="2:38" x14ac:dyDescent="0.2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</row>
    <row r="999" spans="2:38" x14ac:dyDescent="0.2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</row>
    <row r="1000" spans="2:38" x14ac:dyDescent="0.2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</row>
    <row r="1001" spans="2:38" x14ac:dyDescent="0.2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</row>
    <row r="1002" spans="2:38" x14ac:dyDescent="0.2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</row>
    <row r="1003" spans="2:38" x14ac:dyDescent="0.2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</row>
    <row r="1004" spans="2:38" x14ac:dyDescent="0.2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</row>
    <row r="1005" spans="2:38" x14ac:dyDescent="0.2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</row>
    <row r="1006" spans="2:38" x14ac:dyDescent="0.2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</row>
    <row r="1007" spans="2:38" x14ac:dyDescent="0.2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</row>
    <row r="1008" spans="2:38" x14ac:dyDescent="0.2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</row>
    <row r="1009" spans="2:38" x14ac:dyDescent="0.2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</row>
    <row r="1010" spans="2:38" x14ac:dyDescent="0.2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</row>
    <row r="1011" spans="2:38" x14ac:dyDescent="0.2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</row>
    <row r="1012" spans="2:38" x14ac:dyDescent="0.2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</row>
    <row r="1013" spans="2:38" x14ac:dyDescent="0.2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</row>
    <row r="1014" spans="2:38" x14ac:dyDescent="0.2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</row>
    <row r="1015" spans="2:38" x14ac:dyDescent="0.2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</row>
    <row r="1016" spans="2:38" x14ac:dyDescent="0.2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</row>
    <row r="1017" spans="2:38" x14ac:dyDescent="0.2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</row>
    <row r="1018" spans="2:38" x14ac:dyDescent="0.2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</row>
    <row r="1019" spans="2:38" x14ac:dyDescent="0.2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</row>
    <row r="1020" spans="2:38" x14ac:dyDescent="0.2"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</row>
    <row r="1021" spans="2:38" x14ac:dyDescent="0.2"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</row>
    <row r="1022" spans="2:38" x14ac:dyDescent="0.2"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</row>
    <row r="1023" spans="2:38" x14ac:dyDescent="0.2"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</row>
    <row r="1024" spans="2:38" x14ac:dyDescent="0.2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</row>
    <row r="1025" spans="2:38" x14ac:dyDescent="0.2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</row>
    <row r="1026" spans="2:38" x14ac:dyDescent="0.2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</row>
    <row r="1027" spans="2:38" x14ac:dyDescent="0.2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</row>
    <row r="1028" spans="2:38" x14ac:dyDescent="0.2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</row>
    <row r="1029" spans="2:38" x14ac:dyDescent="0.2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</row>
    <row r="1030" spans="2:38" x14ac:dyDescent="0.2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</row>
    <row r="1031" spans="2:38" x14ac:dyDescent="0.2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</row>
    <row r="1032" spans="2:38" x14ac:dyDescent="0.2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</row>
    <row r="1033" spans="2:38" x14ac:dyDescent="0.2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</row>
    <row r="1034" spans="2:38" x14ac:dyDescent="0.2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</row>
    <row r="1035" spans="2:38" x14ac:dyDescent="0.2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</row>
    <row r="1036" spans="2:38" x14ac:dyDescent="0.2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</row>
    <row r="1037" spans="2:38" x14ac:dyDescent="0.2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</row>
    <row r="1038" spans="2:38" x14ac:dyDescent="0.2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</row>
    <row r="1039" spans="2:38" x14ac:dyDescent="0.2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</row>
    <row r="1040" spans="2:38" x14ac:dyDescent="0.2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</row>
    <row r="1041" spans="2:38" x14ac:dyDescent="0.2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</row>
    <row r="1042" spans="2:38" x14ac:dyDescent="0.2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</row>
    <row r="1043" spans="2:38" x14ac:dyDescent="0.2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</row>
    <row r="1044" spans="2:38" x14ac:dyDescent="0.2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</row>
    <row r="1045" spans="2:38" x14ac:dyDescent="0.2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</row>
    <row r="1046" spans="2:38" x14ac:dyDescent="0.2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</row>
    <row r="1047" spans="2:38" x14ac:dyDescent="0.2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</row>
    <row r="1048" spans="2:38" x14ac:dyDescent="0.2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</row>
    <row r="1049" spans="2:38" x14ac:dyDescent="0.2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</row>
    <row r="1050" spans="2:38" x14ac:dyDescent="0.2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</row>
    <row r="1051" spans="2:38" x14ac:dyDescent="0.2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</row>
    <row r="1052" spans="2:38" x14ac:dyDescent="0.2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</row>
    <row r="1053" spans="2:38" x14ac:dyDescent="0.2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</row>
    <row r="1054" spans="2:38" x14ac:dyDescent="0.2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</row>
    <row r="1055" spans="2:38" x14ac:dyDescent="0.2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</row>
    <row r="1056" spans="2:38" x14ac:dyDescent="0.2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</row>
    <row r="1057" spans="2:38" x14ac:dyDescent="0.2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</row>
    <row r="1058" spans="2:38" x14ac:dyDescent="0.2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</row>
    <row r="1059" spans="2:38" x14ac:dyDescent="0.2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</row>
    <row r="1060" spans="2:38" x14ac:dyDescent="0.2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</row>
    <row r="1061" spans="2:38" x14ac:dyDescent="0.2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</row>
    <row r="1062" spans="2:38" x14ac:dyDescent="0.2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</row>
    <row r="1063" spans="2:38" x14ac:dyDescent="0.2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</row>
    <row r="1064" spans="2:38" x14ac:dyDescent="0.2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</row>
    <row r="1065" spans="2:38" x14ac:dyDescent="0.2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</row>
    <row r="1066" spans="2:38" x14ac:dyDescent="0.2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</row>
    <row r="1067" spans="2:38" x14ac:dyDescent="0.2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</row>
    <row r="1068" spans="2:38" x14ac:dyDescent="0.2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</row>
    <row r="1069" spans="2:38" x14ac:dyDescent="0.2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</row>
    <row r="1070" spans="2:38" x14ac:dyDescent="0.2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</row>
    <row r="1071" spans="2:38" x14ac:dyDescent="0.2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</row>
    <row r="1072" spans="2:38" x14ac:dyDescent="0.2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</row>
    <row r="1073" spans="2:38" x14ac:dyDescent="0.2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</row>
    <row r="1074" spans="2:38" x14ac:dyDescent="0.2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</row>
    <row r="1075" spans="2:38" x14ac:dyDescent="0.2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</row>
    <row r="1076" spans="2:38" x14ac:dyDescent="0.2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</row>
    <row r="1077" spans="2:38" x14ac:dyDescent="0.2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</row>
    <row r="1078" spans="2:38" x14ac:dyDescent="0.2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</row>
    <row r="1079" spans="2:38" x14ac:dyDescent="0.2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</row>
    <row r="1080" spans="2:38" x14ac:dyDescent="0.2"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</row>
    <row r="1081" spans="2:38" x14ac:dyDescent="0.2"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</row>
    <row r="1082" spans="2:38" x14ac:dyDescent="0.2"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</row>
    <row r="1083" spans="2:38" x14ac:dyDescent="0.2"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</row>
    <row r="1084" spans="2:38" x14ac:dyDescent="0.2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</row>
    <row r="1085" spans="2:38" x14ac:dyDescent="0.2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</row>
    <row r="1086" spans="2:38" x14ac:dyDescent="0.2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</row>
    <row r="1087" spans="2:38" x14ac:dyDescent="0.2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</row>
    <row r="1088" spans="2:38" x14ac:dyDescent="0.2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</row>
    <row r="1089" spans="2:38" x14ac:dyDescent="0.2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</row>
    <row r="1090" spans="2:38" x14ac:dyDescent="0.2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</row>
    <row r="1091" spans="2:38" x14ac:dyDescent="0.2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</row>
    <row r="1092" spans="2:38" x14ac:dyDescent="0.2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</row>
    <row r="1093" spans="2:38" x14ac:dyDescent="0.2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</row>
    <row r="1094" spans="2:38" x14ac:dyDescent="0.2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</row>
    <row r="1095" spans="2:38" x14ac:dyDescent="0.2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</row>
    <row r="1096" spans="2:38" x14ac:dyDescent="0.2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</row>
    <row r="1097" spans="2:38" x14ac:dyDescent="0.2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</row>
    <row r="1098" spans="2:38" x14ac:dyDescent="0.2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</row>
    <row r="1099" spans="2:38" x14ac:dyDescent="0.2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</row>
    <row r="1100" spans="2:38" x14ac:dyDescent="0.2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</row>
    <row r="1101" spans="2:38" x14ac:dyDescent="0.2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</row>
    <row r="1102" spans="2:38" x14ac:dyDescent="0.2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</row>
    <row r="1103" spans="2:38" x14ac:dyDescent="0.2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</row>
    <row r="1104" spans="2:38" x14ac:dyDescent="0.2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</row>
    <row r="1105" spans="2:38" x14ac:dyDescent="0.2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</row>
    <row r="1106" spans="2:38" x14ac:dyDescent="0.2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</row>
    <row r="1107" spans="2:38" x14ac:dyDescent="0.2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</row>
    <row r="1108" spans="2:38" x14ac:dyDescent="0.2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</row>
    <row r="1109" spans="2:38" x14ac:dyDescent="0.2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</row>
    <row r="1110" spans="2:38" x14ac:dyDescent="0.2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</row>
    <row r="1111" spans="2:38" x14ac:dyDescent="0.2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</row>
    <row r="1112" spans="2:38" x14ac:dyDescent="0.2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</row>
    <row r="1113" spans="2:38" x14ac:dyDescent="0.2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</row>
    <row r="1114" spans="2:38" x14ac:dyDescent="0.2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</row>
    <row r="1115" spans="2:38" x14ac:dyDescent="0.2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</row>
    <row r="1116" spans="2:38" x14ac:dyDescent="0.2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</row>
    <row r="1117" spans="2:38" x14ac:dyDescent="0.2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</row>
    <row r="1118" spans="2:38" x14ac:dyDescent="0.2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</row>
    <row r="1119" spans="2:38" x14ac:dyDescent="0.2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</row>
    <row r="1120" spans="2:38" x14ac:dyDescent="0.2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</row>
    <row r="1121" spans="2:38" x14ac:dyDescent="0.2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</row>
    <row r="1122" spans="2:38" x14ac:dyDescent="0.2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</row>
    <row r="1123" spans="2:38" x14ac:dyDescent="0.2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</row>
    <row r="1124" spans="2:38" x14ac:dyDescent="0.2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</row>
    <row r="1125" spans="2:38" x14ac:dyDescent="0.2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</row>
    <row r="1126" spans="2:38" x14ac:dyDescent="0.2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</row>
    <row r="1127" spans="2:38" x14ac:dyDescent="0.2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</row>
    <row r="1128" spans="2:38" x14ac:dyDescent="0.2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</row>
    <row r="1129" spans="2:38" x14ac:dyDescent="0.2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</row>
    <row r="1130" spans="2:38" x14ac:dyDescent="0.2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</row>
    <row r="1131" spans="2:38" x14ac:dyDescent="0.2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</row>
    <row r="1132" spans="2:38" x14ac:dyDescent="0.2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</row>
    <row r="1133" spans="2:38" x14ac:dyDescent="0.2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</row>
    <row r="1134" spans="2:38" x14ac:dyDescent="0.2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</row>
    <row r="1135" spans="2:38" x14ac:dyDescent="0.2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</row>
    <row r="1136" spans="2:38" x14ac:dyDescent="0.2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</row>
    <row r="1137" spans="2:38" x14ac:dyDescent="0.2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</row>
    <row r="1138" spans="2:38" x14ac:dyDescent="0.2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</row>
    <row r="1139" spans="2:38" x14ac:dyDescent="0.2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</row>
    <row r="1140" spans="2:38" x14ac:dyDescent="0.2"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</row>
    <row r="1141" spans="2:38" x14ac:dyDescent="0.2"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</row>
    <row r="1142" spans="2:38" x14ac:dyDescent="0.2"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</row>
    <row r="1143" spans="2:38" x14ac:dyDescent="0.2"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</row>
    <row r="1144" spans="2:38" x14ac:dyDescent="0.2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</row>
    <row r="1145" spans="2:38" x14ac:dyDescent="0.2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</row>
    <row r="1146" spans="2:38" x14ac:dyDescent="0.2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</row>
    <row r="1147" spans="2:38" x14ac:dyDescent="0.2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</row>
    <row r="1148" spans="2:38" x14ac:dyDescent="0.2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</row>
    <row r="1149" spans="2:38" x14ac:dyDescent="0.2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</row>
    <row r="1150" spans="2:38" x14ac:dyDescent="0.2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</row>
    <row r="1151" spans="2:38" x14ac:dyDescent="0.2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</row>
    <row r="1152" spans="2:38" x14ac:dyDescent="0.2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</row>
    <row r="1153" spans="2:38" x14ac:dyDescent="0.2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</row>
    <row r="1154" spans="2:38" x14ac:dyDescent="0.2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</row>
    <row r="1155" spans="2:38" x14ac:dyDescent="0.2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</row>
    <row r="1156" spans="2:38" x14ac:dyDescent="0.2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</row>
    <row r="1157" spans="2:38" x14ac:dyDescent="0.2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</row>
    <row r="1158" spans="2:38" x14ac:dyDescent="0.2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</row>
    <row r="1159" spans="2:38" x14ac:dyDescent="0.2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</row>
    <row r="1160" spans="2:38" x14ac:dyDescent="0.2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</row>
    <row r="1161" spans="2:38" x14ac:dyDescent="0.2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</row>
    <row r="1162" spans="2:38" x14ac:dyDescent="0.2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</row>
    <row r="1163" spans="2:38" x14ac:dyDescent="0.2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</row>
    <row r="1164" spans="2:38" x14ac:dyDescent="0.2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</row>
    <row r="1165" spans="2:38" x14ac:dyDescent="0.2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</row>
    <row r="1166" spans="2:38" x14ac:dyDescent="0.2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</row>
    <row r="1167" spans="2:38" x14ac:dyDescent="0.2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</row>
    <row r="1168" spans="2:38" x14ac:dyDescent="0.2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</row>
    <row r="1169" spans="2:38" x14ac:dyDescent="0.2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</row>
    <row r="1170" spans="2:38" x14ac:dyDescent="0.2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</row>
    <row r="1171" spans="2:38" x14ac:dyDescent="0.2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</row>
    <row r="1172" spans="2:38" x14ac:dyDescent="0.2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</row>
    <row r="1173" spans="2:38" x14ac:dyDescent="0.2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</row>
    <row r="1174" spans="2:38" x14ac:dyDescent="0.2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</row>
    <row r="1175" spans="2:38" x14ac:dyDescent="0.2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</row>
    <row r="1176" spans="2:38" x14ac:dyDescent="0.2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</row>
    <row r="1177" spans="2:38" x14ac:dyDescent="0.2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</row>
    <row r="1178" spans="2:38" x14ac:dyDescent="0.2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</row>
    <row r="1179" spans="2:38" x14ac:dyDescent="0.2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</row>
    <row r="1180" spans="2:38" x14ac:dyDescent="0.2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</row>
    <row r="1181" spans="2:38" x14ac:dyDescent="0.2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</row>
    <row r="1182" spans="2:38" x14ac:dyDescent="0.2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</row>
    <row r="1183" spans="2:38" x14ac:dyDescent="0.2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</row>
    <row r="1184" spans="2:38" x14ac:dyDescent="0.2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</row>
    <row r="1185" spans="2:38" x14ac:dyDescent="0.2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</row>
    <row r="1186" spans="2:38" x14ac:dyDescent="0.2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</row>
    <row r="1187" spans="2:38" x14ac:dyDescent="0.2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</row>
    <row r="1188" spans="2:38" x14ac:dyDescent="0.2"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</row>
    <row r="1189" spans="2:38" x14ac:dyDescent="0.2"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</row>
    <row r="1190" spans="2:38" x14ac:dyDescent="0.2"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</row>
    <row r="1191" spans="2:38" x14ac:dyDescent="0.2"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</row>
    <row r="1192" spans="2:38" x14ac:dyDescent="0.2"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</row>
    <row r="1193" spans="2:38" x14ac:dyDescent="0.2"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</row>
    <row r="1194" spans="2:38" x14ac:dyDescent="0.2"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</row>
    <row r="1195" spans="2:38" x14ac:dyDescent="0.2"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</row>
    <row r="1196" spans="2:38" x14ac:dyDescent="0.2"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</row>
    <row r="1197" spans="2:38" x14ac:dyDescent="0.2"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</row>
    <row r="1198" spans="2:38" x14ac:dyDescent="0.2"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</row>
    <row r="1199" spans="2:38" x14ac:dyDescent="0.2"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</row>
    <row r="1200" spans="2:38" x14ac:dyDescent="0.2"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</row>
    <row r="1201" spans="2:38" x14ac:dyDescent="0.2"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</row>
    <row r="1202" spans="2:38" x14ac:dyDescent="0.2"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</row>
    <row r="1203" spans="2:38" x14ac:dyDescent="0.2"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</row>
    <row r="1204" spans="2:38" x14ac:dyDescent="0.2"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</row>
    <row r="1205" spans="2:38" x14ac:dyDescent="0.2"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</row>
    <row r="1206" spans="2:38" x14ac:dyDescent="0.2"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</row>
    <row r="1207" spans="2:38" x14ac:dyDescent="0.2"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</row>
    <row r="1208" spans="2:38" x14ac:dyDescent="0.2"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</row>
    <row r="1209" spans="2:38" x14ac:dyDescent="0.2"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</row>
    <row r="1210" spans="2:38" x14ac:dyDescent="0.2"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</row>
    <row r="1211" spans="2:38" x14ac:dyDescent="0.2"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</row>
    <row r="1212" spans="2:38" x14ac:dyDescent="0.2"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</row>
    <row r="1213" spans="2:38" x14ac:dyDescent="0.2"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</row>
    <row r="1214" spans="2:38" x14ac:dyDescent="0.2"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</row>
    <row r="1215" spans="2:38" x14ac:dyDescent="0.2"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</row>
    <row r="1216" spans="2:38" x14ac:dyDescent="0.2"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</row>
    <row r="1217" spans="2:38" x14ac:dyDescent="0.2"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</row>
    <row r="1218" spans="2:38" x14ac:dyDescent="0.2"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</row>
    <row r="1219" spans="2:38" x14ac:dyDescent="0.2"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</row>
    <row r="1220" spans="2:38" x14ac:dyDescent="0.2"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</row>
    <row r="1221" spans="2:38" x14ac:dyDescent="0.2"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</row>
    <row r="1222" spans="2:38" x14ac:dyDescent="0.2"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</row>
    <row r="1223" spans="2:38" x14ac:dyDescent="0.2"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</row>
    <row r="1224" spans="2:38" x14ac:dyDescent="0.2"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</row>
    <row r="1225" spans="2:38" x14ac:dyDescent="0.2"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</row>
    <row r="1226" spans="2:38" x14ac:dyDescent="0.2"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</row>
    <row r="1227" spans="2:38" x14ac:dyDescent="0.2"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</row>
    <row r="1228" spans="2:38" x14ac:dyDescent="0.2"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</row>
    <row r="1229" spans="2:38" x14ac:dyDescent="0.2"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</row>
    <row r="1230" spans="2:38" x14ac:dyDescent="0.2"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</row>
    <row r="1231" spans="2:38" x14ac:dyDescent="0.2"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</row>
    <row r="1232" spans="2:38" x14ac:dyDescent="0.2"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</row>
    <row r="1233" spans="2:38" x14ac:dyDescent="0.2"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</row>
    <row r="1234" spans="2:38" x14ac:dyDescent="0.2"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</row>
    <row r="1235" spans="2:38" x14ac:dyDescent="0.2"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</row>
    <row r="1236" spans="2:38" x14ac:dyDescent="0.2"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</row>
    <row r="1237" spans="2:38" x14ac:dyDescent="0.2"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</row>
    <row r="1238" spans="2:38" x14ac:dyDescent="0.2"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</row>
    <row r="1239" spans="2:38" x14ac:dyDescent="0.2"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</row>
    <row r="1240" spans="2:38" x14ac:dyDescent="0.2"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</row>
    <row r="1241" spans="2:38" x14ac:dyDescent="0.2"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</row>
    <row r="1242" spans="2:38" x14ac:dyDescent="0.2"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</row>
    <row r="1243" spans="2:38" x14ac:dyDescent="0.2"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</row>
    <row r="1244" spans="2:38" x14ac:dyDescent="0.2"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</row>
    <row r="1245" spans="2:38" x14ac:dyDescent="0.2"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</row>
    <row r="1246" spans="2:38" x14ac:dyDescent="0.2"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</row>
    <row r="1247" spans="2:38" x14ac:dyDescent="0.2"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</row>
    <row r="1248" spans="2:38" x14ac:dyDescent="0.2"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</row>
    <row r="1249" spans="2:38" x14ac:dyDescent="0.2"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</row>
    <row r="1250" spans="2:38" x14ac:dyDescent="0.2"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</row>
    <row r="1251" spans="2:38" x14ac:dyDescent="0.2"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</row>
    <row r="1252" spans="2:38" x14ac:dyDescent="0.2"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</row>
    <row r="1253" spans="2:38" x14ac:dyDescent="0.2"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</row>
    <row r="1254" spans="2:38" x14ac:dyDescent="0.2"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</row>
    <row r="1255" spans="2:38" x14ac:dyDescent="0.2"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</row>
    <row r="1256" spans="2:38" x14ac:dyDescent="0.2"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</row>
    <row r="1257" spans="2:38" x14ac:dyDescent="0.2"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</row>
    <row r="1258" spans="2:38" x14ac:dyDescent="0.2"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</row>
    <row r="1259" spans="2:38" x14ac:dyDescent="0.2"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</row>
    <row r="1260" spans="2:38" x14ac:dyDescent="0.2"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</row>
    <row r="1261" spans="2:38" x14ac:dyDescent="0.2"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</row>
    <row r="1262" spans="2:38" x14ac:dyDescent="0.2"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</row>
    <row r="1263" spans="2:38" x14ac:dyDescent="0.2"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</row>
    <row r="1264" spans="2:38" x14ac:dyDescent="0.2"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</row>
    <row r="1265" spans="2:38" x14ac:dyDescent="0.2"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</row>
    <row r="1266" spans="2:38" x14ac:dyDescent="0.2"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</row>
    <row r="1267" spans="2:38" x14ac:dyDescent="0.2"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</row>
    <row r="1268" spans="2:38" x14ac:dyDescent="0.2"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</row>
    <row r="1269" spans="2:38" x14ac:dyDescent="0.2"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</row>
    <row r="1270" spans="2:38" x14ac:dyDescent="0.2"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</row>
    <row r="1271" spans="2:38" x14ac:dyDescent="0.2"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</row>
    <row r="1272" spans="2:38" x14ac:dyDescent="0.2"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</row>
    <row r="1273" spans="2:38" x14ac:dyDescent="0.2"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</row>
    <row r="1274" spans="2:38" x14ac:dyDescent="0.2"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</row>
    <row r="1275" spans="2:38" x14ac:dyDescent="0.2"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</row>
    <row r="1276" spans="2:38" x14ac:dyDescent="0.2"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</row>
    <row r="1277" spans="2:38" x14ac:dyDescent="0.2"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</row>
    <row r="1278" spans="2:38" x14ac:dyDescent="0.2"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</row>
    <row r="1279" spans="2:38" x14ac:dyDescent="0.2"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</row>
    <row r="1280" spans="2:38" x14ac:dyDescent="0.2"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</row>
    <row r="1281" spans="2:38" x14ac:dyDescent="0.2"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</row>
    <row r="1282" spans="2:38" x14ac:dyDescent="0.2"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</row>
    <row r="1283" spans="2:38" x14ac:dyDescent="0.2"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</row>
    <row r="1284" spans="2:38" x14ac:dyDescent="0.2"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</row>
    <row r="1285" spans="2:38" x14ac:dyDescent="0.2"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</row>
    <row r="1286" spans="2:38" x14ac:dyDescent="0.2"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</row>
    <row r="1287" spans="2:38" x14ac:dyDescent="0.2"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</row>
    <row r="1288" spans="2:38" x14ac:dyDescent="0.2"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</row>
    <row r="1289" spans="2:38" x14ac:dyDescent="0.2"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</row>
    <row r="1290" spans="2:38" x14ac:dyDescent="0.2"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</row>
    <row r="1291" spans="2:38" x14ac:dyDescent="0.2"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</row>
    <row r="1292" spans="2:38" x14ac:dyDescent="0.2"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</row>
    <row r="1293" spans="2:38" x14ac:dyDescent="0.2"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</row>
    <row r="1294" spans="2:38" x14ac:dyDescent="0.2"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</row>
    <row r="1295" spans="2:38" x14ac:dyDescent="0.2"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</row>
    <row r="1296" spans="2:38" x14ac:dyDescent="0.2"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</row>
    <row r="1297" spans="2:38" x14ac:dyDescent="0.2"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</row>
    <row r="1298" spans="2:38" x14ac:dyDescent="0.2"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</row>
    <row r="1299" spans="2:38" x14ac:dyDescent="0.2"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</row>
    <row r="1300" spans="2:38" x14ac:dyDescent="0.2"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</row>
    <row r="1301" spans="2:38" x14ac:dyDescent="0.2"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</row>
    <row r="1302" spans="2:38" x14ac:dyDescent="0.2"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</row>
    <row r="1303" spans="2:38" x14ac:dyDescent="0.2"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</row>
    <row r="1304" spans="2:38" x14ac:dyDescent="0.2"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</row>
    <row r="1305" spans="2:38" x14ac:dyDescent="0.2"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</row>
    <row r="1306" spans="2:38" x14ac:dyDescent="0.2"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</row>
    <row r="1307" spans="2:38" x14ac:dyDescent="0.2"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</row>
    <row r="1308" spans="2:38" x14ac:dyDescent="0.2"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</row>
    <row r="1309" spans="2:38" x14ac:dyDescent="0.2"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</row>
    <row r="1310" spans="2:38" x14ac:dyDescent="0.2"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</row>
    <row r="1311" spans="2:38" x14ac:dyDescent="0.2"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</row>
    <row r="1312" spans="2:38" x14ac:dyDescent="0.2"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</row>
    <row r="1313" spans="2:38" x14ac:dyDescent="0.2"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</row>
    <row r="1314" spans="2:38" x14ac:dyDescent="0.2"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</row>
    <row r="1315" spans="2:38" x14ac:dyDescent="0.2"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</row>
    <row r="1316" spans="2:38" x14ac:dyDescent="0.2"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</row>
    <row r="1317" spans="2:38" x14ac:dyDescent="0.2"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</row>
    <row r="1318" spans="2:38" x14ac:dyDescent="0.2"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</row>
    <row r="1319" spans="2:38" x14ac:dyDescent="0.2"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</row>
    <row r="1320" spans="2:38" x14ac:dyDescent="0.2"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</row>
    <row r="1321" spans="2:38" x14ac:dyDescent="0.2"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</row>
    <row r="1322" spans="2:38" x14ac:dyDescent="0.2"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</row>
    <row r="1323" spans="2:38" x14ac:dyDescent="0.2"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</row>
    <row r="1324" spans="2:38" x14ac:dyDescent="0.2"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</row>
    <row r="1325" spans="2:38" x14ac:dyDescent="0.2"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</row>
    <row r="1326" spans="2:38" x14ac:dyDescent="0.2"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</row>
    <row r="1327" spans="2:38" x14ac:dyDescent="0.2"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</row>
    <row r="1328" spans="2:38" x14ac:dyDescent="0.2"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</row>
    <row r="1329" spans="2:38" x14ac:dyDescent="0.2"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</row>
    <row r="1330" spans="2:38" x14ac:dyDescent="0.2"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</row>
    <row r="1331" spans="2:38" x14ac:dyDescent="0.2"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</row>
    <row r="1332" spans="2:38" x14ac:dyDescent="0.2"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</row>
    <row r="1333" spans="2:38" x14ac:dyDescent="0.2"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</row>
    <row r="1334" spans="2:38" x14ac:dyDescent="0.2"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</row>
    <row r="1335" spans="2:38" x14ac:dyDescent="0.2"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</row>
    <row r="1336" spans="2:38" x14ac:dyDescent="0.2"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</row>
    <row r="1337" spans="2:38" x14ac:dyDescent="0.2"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</row>
    <row r="1338" spans="2:38" x14ac:dyDescent="0.2"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</row>
    <row r="1339" spans="2:38" x14ac:dyDescent="0.2"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</row>
    <row r="1340" spans="2:38" x14ac:dyDescent="0.2"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</row>
    <row r="1341" spans="2:38" x14ac:dyDescent="0.2"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</row>
    <row r="1342" spans="2:38" x14ac:dyDescent="0.2"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</row>
    <row r="1343" spans="2:38" x14ac:dyDescent="0.2"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</row>
    <row r="1344" spans="2:38" x14ac:dyDescent="0.2"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</row>
    <row r="1345" spans="2:38" x14ac:dyDescent="0.2"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</row>
    <row r="1346" spans="2:38" x14ac:dyDescent="0.2"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</row>
    <row r="1347" spans="2:38" x14ac:dyDescent="0.2"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</row>
    <row r="1348" spans="2:38" x14ac:dyDescent="0.2"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</row>
    <row r="1349" spans="2:38" x14ac:dyDescent="0.2"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</row>
    <row r="1350" spans="2:38" x14ac:dyDescent="0.2"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</row>
    <row r="1351" spans="2:38" x14ac:dyDescent="0.2"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</row>
    <row r="1352" spans="2:38" x14ac:dyDescent="0.2"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</row>
    <row r="1353" spans="2:38" x14ac:dyDescent="0.2"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</row>
    <row r="1354" spans="2:38" x14ac:dyDescent="0.2"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</row>
    <row r="1355" spans="2:38" x14ac:dyDescent="0.2"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</row>
    <row r="1356" spans="2:38" x14ac:dyDescent="0.2"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</row>
    <row r="1357" spans="2:38" x14ac:dyDescent="0.2"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</row>
    <row r="1358" spans="2:38" x14ac:dyDescent="0.2"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</row>
    <row r="1359" spans="2:38" x14ac:dyDescent="0.2"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</row>
    <row r="1360" spans="2:38" x14ac:dyDescent="0.2"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</row>
    <row r="1361" spans="2:38" x14ac:dyDescent="0.2"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</row>
    <row r="1362" spans="2:38" x14ac:dyDescent="0.2"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</row>
    <row r="1363" spans="2:38" x14ac:dyDescent="0.2"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</row>
    <row r="1364" spans="2:38" x14ac:dyDescent="0.2"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</row>
    <row r="1365" spans="2:38" x14ac:dyDescent="0.2"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</row>
    <row r="1366" spans="2:38" x14ac:dyDescent="0.2"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</row>
    <row r="1367" spans="2:38" x14ac:dyDescent="0.2"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</row>
    <row r="1368" spans="2:38" x14ac:dyDescent="0.2"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</row>
    <row r="1369" spans="2:38" x14ac:dyDescent="0.2"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</row>
    <row r="1370" spans="2:38" x14ac:dyDescent="0.2"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</row>
    <row r="1371" spans="2:38" x14ac:dyDescent="0.2"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</row>
    <row r="1372" spans="2:38" x14ac:dyDescent="0.2"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</row>
    <row r="1373" spans="2:38" x14ac:dyDescent="0.2"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</row>
    <row r="1374" spans="2:38" x14ac:dyDescent="0.2"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</row>
    <row r="1375" spans="2:38" x14ac:dyDescent="0.2"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</row>
    <row r="1376" spans="2:38" x14ac:dyDescent="0.2"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</row>
    <row r="1377" spans="2:38" x14ac:dyDescent="0.2"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</row>
    <row r="1378" spans="2:38" x14ac:dyDescent="0.2"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</row>
    <row r="1379" spans="2:38" x14ac:dyDescent="0.2"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</row>
    <row r="1380" spans="2:38" x14ac:dyDescent="0.2"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</row>
    <row r="1381" spans="2:38" x14ac:dyDescent="0.2"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</row>
    <row r="1382" spans="2:38" x14ac:dyDescent="0.2"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</row>
    <row r="1383" spans="2:38" x14ac:dyDescent="0.2"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</row>
    <row r="1384" spans="2:38" x14ac:dyDescent="0.2"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</row>
    <row r="1385" spans="2:38" x14ac:dyDescent="0.2"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</row>
    <row r="1386" spans="2:38" x14ac:dyDescent="0.2"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</row>
    <row r="1387" spans="2:38" x14ac:dyDescent="0.2"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</row>
    <row r="1388" spans="2:38" x14ac:dyDescent="0.2"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</row>
    <row r="1389" spans="2:38" x14ac:dyDescent="0.2"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</row>
    <row r="1390" spans="2:38" x14ac:dyDescent="0.2"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</row>
    <row r="1391" spans="2:38" x14ac:dyDescent="0.2"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</row>
    <row r="1392" spans="2:38" x14ac:dyDescent="0.2"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</row>
    <row r="1393" spans="2:38" x14ac:dyDescent="0.2"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</row>
    <row r="1394" spans="2:38" x14ac:dyDescent="0.2"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</row>
    <row r="1395" spans="2:38" x14ac:dyDescent="0.2"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</row>
    <row r="1396" spans="2:38" x14ac:dyDescent="0.2"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</row>
    <row r="1397" spans="2:38" x14ac:dyDescent="0.2"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</row>
    <row r="1398" spans="2:38" x14ac:dyDescent="0.2"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</row>
    <row r="1399" spans="2:38" x14ac:dyDescent="0.2"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</row>
    <row r="1400" spans="2:38" x14ac:dyDescent="0.2"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</row>
    <row r="1401" spans="2:38" x14ac:dyDescent="0.2"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</row>
    <row r="1402" spans="2:38" x14ac:dyDescent="0.2"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</row>
    <row r="1403" spans="2:38" x14ac:dyDescent="0.2"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</row>
    <row r="1404" spans="2:38" x14ac:dyDescent="0.2"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</row>
  </sheetData>
  <sheetProtection sheet="1" objects="1" scenarios="1"/>
  <mergeCells count="394">
    <mergeCell ref="AC116:AF116"/>
    <mergeCell ref="AG116:AJ116"/>
    <mergeCell ref="B116:G116"/>
    <mergeCell ref="H116:K116"/>
    <mergeCell ref="M116:P116"/>
    <mergeCell ref="Q116:T116"/>
    <mergeCell ref="U116:X116"/>
    <mergeCell ref="Y116:AB116"/>
    <mergeCell ref="AC114:AF114"/>
    <mergeCell ref="AG114:AJ114"/>
    <mergeCell ref="B115:G115"/>
    <mergeCell ref="H115:K115"/>
    <mergeCell ref="M115:P115"/>
    <mergeCell ref="Q115:T115"/>
    <mergeCell ref="U115:X115"/>
    <mergeCell ref="Y115:AB115"/>
    <mergeCell ref="AC115:AF115"/>
    <mergeCell ref="AG115:AJ115"/>
    <mergeCell ref="B114:G114"/>
    <mergeCell ref="H114:K114"/>
    <mergeCell ref="M114:P114"/>
    <mergeCell ref="Q114:T114"/>
    <mergeCell ref="U114:X114"/>
    <mergeCell ref="Y114:AB114"/>
    <mergeCell ref="AC112:AF112"/>
    <mergeCell ref="AG112:AJ112"/>
    <mergeCell ref="B113:G113"/>
    <mergeCell ref="H113:K113"/>
    <mergeCell ref="M113:P113"/>
    <mergeCell ref="Q113:T113"/>
    <mergeCell ref="U113:X113"/>
    <mergeCell ref="Y113:AB113"/>
    <mergeCell ref="AC113:AF113"/>
    <mergeCell ref="AG113:AJ113"/>
    <mergeCell ref="B112:G112"/>
    <mergeCell ref="H112:K112"/>
    <mergeCell ref="M112:P112"/>
    <mergeCell ref="Q112:T112"/>
    <mergeCell ref="U112:X112"/>
    <mergeCell ref="Y112:AB112"/>
    <mergeCell ref="AC110:AF110"/>
    <mergeCell ref="AG110:AJ110"/>
    <mergeCell ref="B111:G111"/>
    <mergeCell ref="H111:K111"/>
    <mergeCell ref="M111:P111"/>
    <mergeCell ref="Q111:T111"/>
    <mergeCell ref="U111:X111"/>
    <mergeCell ref="Y111:AB111"/>
    <mergeCell ref="AC111:AF111"/>
    <mergeCell ref="AG111:AJ111"/>
    <mergeCell ref="B110:G110"/>
    <mergeCell ref="H110:K110"/>
    <mergeCell ref="M110:P110"/>
    <mergeCell ref="Q110:T110"/>
    <mergeCell ref="U110:X110"/>
    <mergeCell ref="Y110:AB110"/>
    <mergeCell ref="AC108:AF108"/>
    <mergeCell ref="AG108:AJ108"/>
    <mergeCell ref="B109:G109"/>
    <mergeCell ref="H109:K109"/>
    <mergeCell ref="M109:P109"/>
    <mergeCell ref="Q109:T109"/>
    <mergeCell ref="U109:X109"/>
    <mergeCell ref="Y109:AB109"/>
    <mergeCell ref="AC109:AF109"/>
    <mergeCell ref="AG109:AJ109"/>
    <mergeCell ref="B108:G108"/>
    <mergeCell ref="H108:K108"/>
    <mergeCell ref="M108:P108"/>
    <mergeCell ref="Q108:T108"/>
    <mergeCell ref="U108:X108"/>
    <mergeCell ref="Y108:AB108"/>
    <mergeCell ref="AC106:AF106"/>
    <mergeCell ref="AG106:AJ106"/>
    <mergeCell ref="B107:G107"/>
    <mergeCell ref="H107:K107"/>
    <mergeCell ref="M107:P107"/>
    <mergeCell ref="Q107:T107"/>
    <mergeCell ref="U107:X107"/>
    <mergeCell ref="Y107:AB107"/>
    <mergeCell ref="AC107:AF107"/>
    <mergeCell ref="AG107:AJ107"/>
    <mergeCell ref="B106:G106"/>
    <mergeCell ref="H106:K106"/>
    <mergeCell ref="M106:P106"/>
    <mergeCell ref="Q106:T106"/>
    <mergeCell ref="U106:X106"/>
    <mergeCell ref="Y106:AB106"/>
    <mergeCell ref="AC104:AF104"/>
    <mergeCell ref="AG104:AJ104"/>
    <mergeCell ref="B105:G105"/>
    <mergeCell ref="H105:K105"/>
    <mergeCell ref="M105:P105"/>
    <mergeCell ref="Q105:T105"/>
    <mergeCell ref="U105:X105"/>
    <mergeCell ref="Y105:AB105"/>
    <mergeCell ref="AC105:AF105"/>
    <mergeCell ref="AG105:AJ105"/>
    <mergeCell ref="B104:G104"/>
    <mergeCell ref="H104:K104"/>
    <mergeCell ref="M104:P104"/>
    <mergeCell ref="Q104:T104"/>
    <mergeCell ref="U104:X104"/>
    <mergeCell ref="Y104:AB104"/>
    <mergeCell ref="AC102:AF102"/>
    <mergeCell ref="AG102:AJ102"/>
    <mergeCell ref="B103:G103"/>
    <mergeCell ref="H103:K103"/>
    <mergeCell ref="M103:P103"/>
    <mergeCell ref="Q103:T103"/>
    <mergeCell ref="U103:X103"/>
    <mergeCell ref="Y103:AB103"/>
    <mergeCell ref="AC103:AF103"/>
    <mergeCell ref="AG103:AJ103"/>
    <mergeCell ref="B102:G102"/>
    <mergeCell ref="H102:K102"/>
    <mergeCell ref="M102:P102"/>
    <mergeCell ref="Q102:T102"/>
    <mergeCell ref="U102:X102"/>
    <mergeCell ref="Y102:AB102"/>
    <mergeCell ref="AC98:AF98"/>
    <mergeCell ref="AG98:AJ98"/>
    <mergeCell ref="B101:G101"/>
    <mergeCell ref="H101:K101"/>
    <mergeCell ref="M101:P101"/>
    <mergeCell ref="Q101:T101"/>
    <mergeCell ref="U101:X101"/>
    <mergeCell ref="Y101:AB101"/>
    <mergeCell ref="AC101:AF101"/>
    <mergeCell ref="AG101:AJ101"/>
    <mergeCell ref="B98:G98"/>
    <mergeCell ref="H98:K98"/>
    <mergeCell ref="M98:P98"/>
    <mergeCell ref="Q98:T98"/>
    <mergeCell ref="U98:X98"/>
    <mergeCell ref="Y98:AB98"/>
    <mergeCell ref="AC96:AF96"/>
    <mergeCell ref="AG96:AJ96"/>
    <mergeCell ref="B97:G97"/>
    <mergeCell ref="H97:K97"/>
    <mergeCell ref="M97:P97"/>
    <mergeCell ref="Q97:T97"/>
    <mergeCell ref="U97:X97"/>
    <mergeCell ref="Y97:AB97"/>
    <mergeCell ref="AC97:AF97"/>
    <mergeCell ref="AG97:AJ97"/>
    <mergeCell ref="B96:G96"/>
    <mergeCell ref="H96:K96"/>
    <mergeCell ref="M96:P96"/>
    <mergeCell ref="Q96:T96"/>
    <mergeCell ref="U96:X96"/>
    <mergeCell ref="Y96:AB96"/>
    <mergeCell ref="AC94:AF94"/>
    <mergeCell ref="AG94:AJ94"/>
    <mergeCell ref="B95:G95"/>
    <mergeCell ref="H95:K95"/>
    <mergeCell ref="M95:P95"/>
    <mergeCell ref="Q95:T95"/>
    <mergeCell ref="U95:X95"/>
    <mergeCell ref="Y95:AB95"/>
    <mergeCell ref="AC95:AF95"/>
    <mergeCell ref="AG95:AJ95"/>
    <mergeCell ref="B94:G94"/>
    <mergeCell ref="H94:K94"/>
    <mergeCell ref="M94:P94"/>
    <mergeCell ref="Q94:T94"/>
    <mergeCell ref="U94:X94"/>
    <mergeCell ref="Y94:AB94"/>
    <mergeCell ref="AC92:AF92"/>
    <mergeCell ref="AG92:AJ92"/>
    <mergeCell ref="B93:G93"/>
    <mergeCell ref="H93:K93"/>
    <mergeCell ref="M93:P93"/>
    <mergeCell ref="Q93:T93"/>
    <mergeCell ref="U93:X93"/>
    <mergeCell ref="Y93:AB93"/>
    <mergeCell ref="AC93:AF93"/>
    <mergeCell ref="AG93:AJ93"/>
    <mergeCell ref="B92:G92"/>
    <mergeCell ref="H92:K92"/>
    <mergeCell ref="M92:P92"/>
    <mergeCell ref="Q92:T92"/>
    <mergeCell ref="U92:X92"/>
    <mergeCell ref="Y92:AB92"/>
    <mergeCell ref="AC90:AF90"/>
    <mergeCell ref="AG90:AJ90"/>
    <mergeCell ref="B91:G91"/>
    <mergeCell ref="H91:K91"/>
    <mergeCell ref="M91:P91"/>
    <mergeCell ref="Q91:T91"/>
    <mergeCell ref="U91:X91"/>
    <mergeCell ref="Y91:AB91"/>
    <mergeCell ref="AC91:AF91"/>
    <mergeCell ref="AG91:AJ91"/>
    <mergeCell ref="B90:G90"/>
    <mergeCell ref="H90:K90"/>
    <mergeCell ref="M90:P90"/>
    <mergeCell ref="Q90:T90"/>
    <mergeCell ref="U90:X90"/>
    <mergeCell ref="Y90:AB90"/>
    <mergeCell ref="AC86:AF86"/>
    <mergeCell ref="AG86:AJ86"/>
    <mergeCell ref="B87:G87"/>
    <mergeCell ref="H87:K87"/>
    <mergeCell ref="M87:P87"/>
    <mergeCell ref="Q87:T87"/>
    <mergeCell ref="U87:X87"/>
    <mergeCell ref="Y87:AB87"/>
    <mergeCell ref="AC87:AF87"/>
    <mergeCell ref="AG87:AJ87"/>
    <mergeCell ref="B86:G86"/>
    <mergeCell ref="H86:K86"/>
    <mergeCell ref="M86:P86"/>
    <mergeCell ref="Q86:T86"/>
    <mergeCell ref="U86:X86"/>
    <mergeCell ref="Y86:AB86"/>
    <mergeCell ref="AC84:AF84"/>
    <mergeCell ref="AG84:AJ84"/>
    <mergeCell ref="B85:G85"/>
    <mergeCell ref="H85:K85"/>
    <mergeCell ref="M85:P85"/>
    <mergeCell ref="Q85:T85"/>
    <mergeCell ref="U85:X85"/>
    <mergeCell ref="Y85:AB85"/>
    <mergeCell ref="AC85:AF85"/>
    <mergeCell ref="AG85:AJ85"/>
    <mergeCell ref="B84:G84"/>
    <mergeCell ref="H84:K84"/>
    <mergeCell ref="M84:P84"/>
    <mergeCell ref="Q84:T84"/>
    <mergeCell ref="U84:X84"/>
    <mergeCell ref="Y84:AB84"/>
    <mergeCell ref="AC82:AF82"/>
    <mergeCell ref="AG82:AJ82"/>
    <mergeCell ref="B83:G83"/>
    <mergeCell ref="H83:K83"/>
    <mergeCell ref="M83:P83"/>
    <mergeCell ref="Q83:T83"/>
    <mergeCell ref="U83:X83"/>
    <mergeCell ref="Y83:AB83"/>
    <mergeCell ref="AC83:AF83"/>
    <mergeCell ref="AG83:AJ83"/>
    <mergeCell ref="B82:G82"/>
    <mergeCell ref="H82:K82"/>
    <mergeCell ref="M82:P82"/>
    <mergeCell ref="Q82:T82"/>
    <mergeCell ref="U82:X82"/>
    <mergeCell ref="Y82:AB82"/>
    <mergeCell ref="AC80:AF80"/>
    <mergeCell ref="AG80:AJ80"/>
    <mergeCell ref="B81:G81"/>
    <mergeCell ref="H81:K81"/>
    <mergeCell ref="M81:P81"/>
    <mergeCell ref="Q81:T81"/>
    <mergeCell ref="U81:X81"/>
    <mergeCell ref="Y81:AB81"/>
    <mergeCell ref="AC81:AF81"/>
    <mergeCell ref="AG81:AJ81"/>
    <mergeCell ref="B80:G80"/>
    <mergeCell ref="H80:K80"/>
    <mergeCell ref="M80:P80"/>
    <mergeCell ref="Q80:T80"/>
    <mergeCell ref="U80:X80"/>
    <mergeCell ref="Y80:AB80"/>
    <mergeCell ref="B77:AL77"/>
    <mergeCell ref="B79:G79"/>
    <mergeCell ref="H79:K79"/>
    <mergeCell ref="M79:P79"/>
    <mergeCell ref="Q79:T79"/>
    <mergeCell ref="U79:X79"/>
    <mergeCell ref="Y79:AB79"/>
    <mergeCell ref="AC79:AF79"/>
    <mergeCell ref="AG79:AJ79"/>
    <mergeCell ref="AC74:AF74"/>
    <mergeCell ref="AG74:AL74"/>
    <mergeCell ref="B75:G75"/>
    <mergeCell ref="H75:K75"/>
    <mergeCell ref="M75:P75"/>
    <mergeCell ref="Q75:T75"/>
    <mergeCell ref="U75:X75"/>
    <mergeCell ref="Y75:AB75"/>
    <mergeCell ref="AC75:AF75"/>
    <mergeCell ref="B74:G74"/>
    <mergeCell ref="H74:K74"/>
    <mergeCell ref="M74:P74"/>
    <mergeCell ref="Q74:T74"/>
    <mergeCell ref="U74:X74"/>
    <mergeCell ref="Y74:AB74"/>
    <mergeCell ref="AC72:AF72"/>
    <mergeCell ref="AG72:AL72"/>
    <mergeCell ref="B73:G73"/>
    <mergeCell ref="H73:K73"/>
    <mergeCell ref="M73:P73"/>
    <mergeCell ref="Q73:T73"/>
    <mergeCell ref="U73:X73"/>
    <mergeCell ref="Y73:AB73"/>
    <mergeCell ref="AC73:AF73"/>
    <mergeCell ref="B72:G72"/>
    <mergeCell ref="H72:K72"/>
    <mergeCell ref="M72:P72"/>
    <mergeCell ref="Q72:T72"/>
    <mergeCell ref="U72:X72"/>
    <mergeCell ref="Y72:AB72"/>
    <mergeCell ref="B66:AL66"/>
    <mergeCell ref="B68:AL68"/>
    <mergeCell ref="B69:AL70"/>
    <mergeCell ref="B71:G71"/>
    <mergeCell ref="H71:K71"/>
    <mergeCell ref="M71:P71"/>
    <mergeCell ref="Q71:T71"/>
    <mergeCell ref="U71:X71"/>
    <mergeCell ref="Y71:AB71"/>
    <mergeCell ref="AC71:AF71"/>
    <mergeCell ref="B63:AL63"/>
    <mergeCell ref="I64:M64"/>
    <mergeCell ref="N64:T64"/>
    <mergeCell ref="V64:AC64"/>
    <mergeCell ref="I65:M65"/>
    <mergeCell ref="N65:T65"/>
    <mergeCell ref="V65:AC65"/>
    <mergeCell ref="AK49:AK50"/>
    <mergeCell ref="M54:M55"/>
    <mergeCell ref="Q54:Q55"/>
    <mergeCell ref="U54:U55"/>
    <mergeCell ref="Y54:Y55"/>
    <mergeCell ref="AC54:AC55"/>
    <mergeCell ref="AG54:AG55"/>
    <mergeCell ref="AK54:AK55"/>
    <mergeCell ref="M49:M50"/>
    <mergeCell ref="Q49:Q50"/>
    <mergeCell ref="U49:U50"/>
    <mergeCell ref="Y49:Y50"/>
    <mergeCell ref="AC49:AC50"/>
    <mergeCell ref="AG49:AG50"/>
    <mergeCell ref="K40:K41"/>
    <mergeCell ref="M41:M42"/>
    <mergeCell ref="Q41:Q42"/>
    <mergeCell ref="U41:U42"/>
    <mergeCell ref="Y41:Y42"/>
    <mergeCell ref="AC41:AC42"/>
    <mergeCell ref="AG41:AG42"/>
    <mergeCell ref="AK41:AK42"/>
    <mergeCell ref="B61:T61"/>
    <mergeCell ref="AK26:AK27"/>
    <mergeCell ref="B33:T33"/>
    <mergeCell ref="B34:AL34"/>
    <mergeCell ref="C36:D36"/>
    <mergeCell ref="M36:M37"/>
    <mergeCell ref="Q36:Q37"/>
    <mergeCell ref="U36:U37"/>
    <mergeCell ref="Y36:Y37"/>
    <mergeCell ref="AC36:AC37"/>
    <mergeCell ref="AG36:AG37"/>
    <mergeCell ref="M26:M27"/>
    <mergeCell ref="Q26:Q27"/>
    <mergeCell ref="U26:U27"/>
    <mergeCell ref="Y26:Y27"/>
    <mergeCell ref="AC26:AC27"/>
    <mergeCell ref="AG26:AG27"/>
    <mergeCell ref="AK36:AK37"/>
    <mergeCell ref="AK13:AK14"/>
    <mergeCell ref="M21:M22"/>
    <mergeCell ref="Q21:Q22"/>
    <mergeCell ref="U21:U22"/>
    <mergeCell ref="Y21:Y22"/>
    <mergeCell ref="AC21:AC22"/>
    <mergeCell ref="AG21:AG22"/>
    <mergeCell ref="AK21:AK22"/>
    <mergeCell ref="AC8:AC9"/>
    <mergeCell ref="AG8:AG9"/>
    <mergeCell ref="AK8:AK9"/>
    <mergeCell ref="AK4:AL5"/>
    <mergeCell ref="AM4:AM5"/>
    <mergeCell ref="M5:X5"/>
    <mergeCell ref="Z5:AB5"/>
    <mergeCell ref="B6:AL6"/>
    <mergeCell ref="C8:D8"/>
    <mergeCell ref="M8:M9"/>
    <mergeCell ref="Q8:Q9"/>
    <mergeCell ref="U8:U9"/>
    <mergeCell ref="Y8:Y9"/>
    <mergeCell ref="B2:T2"/>
    <mergeCell ref="B4:K5"/>
    <mergeCell ref="M4:X4"/>
    <mergeCell ref="Z4:AB4"/>
    <mergeCell ref="AC4:AF5"/>
    <mergeCell ref="AG4:AI5"/>
    <mergeCell ref="K12:K13"/>
    <mergeCell ref="M13:M14"/>
    <mergeCell ref="Q13:Q14"/>
    <mergeCell ref="U13:U14"/>
    <mergeCell ref="Y13:Y14"/>
    <mergeCell ref="AC13:AC14"/>
    <mergeCell ref="AG13:AG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/>
  <headerFooter>
    <oddHeader>&amp;C&amp;"Arial,Gras"&amp;22CARNET D'ENTRAINEMENT IATE 2011-2012</oddHeader>
    <oddFooter>&amp;C&amp;"Arial,Gras"Direction Technique Nationale / Projet IATE</oddFooter>
  </headerFooter>
  <rowBreaks count="3" manualBreakCount="3">
    <brk id="30" max="16383" man="1"/>
    <brk id="59" max="16383" man="1"/>
    <brk id="117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12</xdr:row>
                    <xdr:rowOff>190500</xdr:rowOff>
                  </from>
                  <to>
                    <xdr:col>7</xdr:col>
                    <xdr:colOff>600075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croll Bar 2">
              <controlPr locked="0" defaultSize="0" autoFill="0" autoLine="0" autoPict="0">
                <anchor moveWithCells="1">
                  <from>
                    <xdr:col>2</xdr:col>
                    <xdr:colOff>438150</xdr:colOff>
                    <xdr:row>12</xdr:row>
                    <xdr:rowOff>190500</xdr:rowOff>
                  </from>
                  <to>
                    <xdr:col>3</xdr:col>
                    <xdr:colOff>133350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croll Bar 3">
              <controlPr locked="0" defaultSize="0" autoFill="0" autoLine="0" autoPict="0">
                <anchor moveWithCells="1">
                  <from>
                    <xdr:col>2</xdr:col>
                    <xdr:colOff>409575</xdr:colOff>
                    <xdr:row>40</xdr:row>
                    <xdr:rowOff>190500</xdr:rowOff>
                  </from>
                  <to>
                    <xdr:col>3</xdr:col>
                    <xdr:colOff>104775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croll Bar 4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40</xdr:row>
                    <xdr:rowOff>190500</xdr:rowOff>
                  </from>
                  <to>
                    <xdr:col>7</xdr:col>
                    <xdr:colOff>600075</xdr:colOff>
                    <xdr:row>55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%VMA Nat et cap</vt:lpstr>
      <vt:lpstr>'%VMA Nat et cap'!Zone_d_impression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Microsoft</cp:lastModifiedBy>
  <dcterms:created xsi:type="dcterms:W3CDTF">2019-08-30T12:58:20Z</dcterms:created>
  <dcterms:modified xsi:type="dcterms:W3CDTF">2019-08-31T08:44:50Z</dcterms:modified>
</cp:coreProperties>
</file>