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240" yWindow="100" windowWidth="26460" windowHeight="14380"/>
  </bookViews>
  <sheets>
    <sheet name="Préparer une sortie de pêch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20" i="1"/>
  <c r="A25" i="1"/>
  <c r="D38" i="1"/>
  <c r="C38" i="1"/>
  <c r="D32" i="1"/>
  <c r="C32" i="1"/>
  <c r="D26" i="1"/>
  <c r="C26" i="1"/>
  <c r="H23" i="1"/>
  <c r="G23" i="1"/>
  <c r="H22" i="1"/>
  <c r="G22" i="1"/>
  <c r="D20" i="1"/>
  <c r="C20" i="1"/>
  <c r="A12" i="1"/>
  <c r="A38" i="1"/>
  <c r="G11" i="1"/>
  <c r="H11" i="1"/>
  <c r="A10" i="1"/>
  <c r="G9" i="1"/>
  <c r="H9" i="1"/>
  <c r="D9" i="1"/>
  <c r="E9" i="1"/>
  <c r="C27" i="1"/>
  <c r="C28" i="1"/>
  <c r="C29" i="1"/>
  <c r="C30" i="1"/>
  <c r="C31" i="1"/>
  <c r="A8" i="1"/>
  <c r="A26" i="1"/>
  <c r="G7" i="1"/>
  <c r="H7" i="1"/>
  <c r="D7" i="1"/>
  <c r="E7" i="1"/>
  <c r="A6" i="1"/>
  <c r="A20" i="1"/>
  <c r="G5" i="1"/>
  <c r="H5" i="1"/>
  <c r="E5" i="1"/>
  <c r="A3" i="1"/>
  <c r="A24" i="1"/>
  <c r="A23" i="1"/>
  <c r="A22" i="1"/>
  <c r="A21" i="1"/>
  <c r="D11" i="1"/>
  <c r="E11" i="1"/>
  <c r="C33" i="1"/>
  <c r="C34" i="1"/>
  <c r="C35" i="1"/>
  <c r="C36" i="1"/>
  <c r="C37" i="1"/>
  <c r="A4" i="1"/>
  <c r="D33" i="1"/>
  <c r="E33" i="1"/>
  <c r="D27" i="1"/>
  <c r="D28" i="1"/>
  <c r="D21" i="1"/>
  <c r="D22" i="1"/>
  <c r="C21" i="1"/>
  <c r="C22" i="1"/>
  <c r="C23" i="1"/>
  <c r="C24" i="1"/>
  <c r="C25" i="1"/>
  <c r="A32" i="1"/>
  <c r="B8" i="1"/>
  <c r="B26" i="1"/>
  <c r="A29" i="1"/>
  <c r="A30" i="1"/>
  <c r="A31" i="1"/>
  <c r="A27" i="1"/>
  <c r="A28" i="1"/>
  <c r="E21" i="1"/>
  <c r="D34" i="1"/>
  <c r="D35" i="1"/>
  <c r="E27" i="1"/>
  <c r="D23" i="1"/>
  <c r="E22" i="1"/>
  <c r="B10" i="1"/>
  <c r="E28" i="1"/>
  <c r="D29" i="1"/>
  <c r="E34" i="1"/>
  <c r="B32" i="1"/>
  <c r="B12" i="1"/>
  <c r="B38" i="1"/>
  <c r="D24" i="1"/>
  <c r="E23" i="1"/>
  <c r="E35" i="1"/>
  <c r="D36" i="1"/>
  <c r="E29" i="1"/>
  <c r="D30" i="1"/>
  <c r="A34" i="1"/>
  <c r="A36" i="1"/>
  <c r="A35" i="1"/>
  <c r="A33" i="1"/>
  <c r="A37" i="1"/>
  <c r="D37" i="1"/>
  <c r="E36" i="1"/>
  <c r="D25" i="1"/>
  <c r="E24" i="1"/>
  <c r="D31" i="1"/>
  <c r="E30" i="1"/>
  <c r="E31" i="1"/>
  <c r="E32" i="1"/>
  <c r="E37" i="1"/>
  <c r="E38" i="1"/>
  <c r="E25" i="1"/>
  <c r="E26" i="1"/>
</calcChain>
</file>

<file path=xl/sharedStrings.xml><?xml version="1.0" encoding="utf-8"?>
<sst xmlns="http://schemas.openxmlformats.org/spreadsheetml/2006/main" count="98" uniqueCount="73">
  <si>
    <t>Date</t>
  </si>
  <si>
    <t xml:space="preserve">Calcul marée </t>
  </si>
  <si>
    <t>Lieu</t>
  </si>
  <si>
    <t>GRANVILLE</t>
  </si>
  <si>
    <t>PM - BM</t>
  </si>
  <si>
    <t>Heure</t>
  </si>
  <si>
    <t>Durée de la marée</t>
  </si>
  <si>
    <t>Heure marée</t>
  </si>
  <si>
    <t>Hauteur</t>
  </si>
  <si>
    <t>Marnage</t>
  </si>
  <si>
    <t>Douzième</t>
  </si>
  <si>
    <t>BM</t>
  </si>
  <si>
    <t>Ouverture et fermeture des portes, soleil, phases lunaires et coefficients</t>
  </si>
  <si>
    <t>Portes</t>
  </si>
  <si>
    <t>Ouverture</t>
  </si>
  <si>
    <t>Lune</t>
  </si>
  <si>
    <t>Coeff matin</t>
  </si>
  <si>
    <t>Fermeture</t>
  </si>
  <si>
    <t>Coeff soir</t>
  </si>
  <si>
    <t>Soleil</t>
  </si>
  <si>
    <t>Lever</t>
  </si>
  <si>
    <t>Coucher</t>
  </si>
  <si>
    <t>Hauteur d'eau heure par heure</t>
  </si>
  <si>
    <t>Activité</t>
  </si>
  <si>
    <t>Moyenne</t>
  </si>
  <si>
    <t>Lune sur la tête (1,6° W)</t>
  </si>
  <si>
    <t>Lune sous nos pieds</t>
  </si>
  <si>
    <t>1/12ème</t>
  </si>
  <si>
    <t>La pêche</t>
  </si>
  <si>
    <t>Début</t>
  </si>
  <si>
    <t>Fin</t>
  </si>
  <si>
    <t>2/12ème</t>
  </si>
  <si>
    <t>du matin</t>
  </si>
  <si>
    <t>3/12ème</t>
  </si>
  <si>
    <t>du soir</t>
  </si>
  <si>
    <r>
      <t xml:space="preserve">Météo - Tables solunaires - périodes de pêche favorables
D'après le site : </t>
    </r>
    <r>
      <rPr>
        <b/>
        <sz val="10"/>
        <color rgb="FF00B0F0"/>
        <rFont val="Verdana"/>
        <family val="2"/>
      </rPr>
      <t>http://www.mareespeche.com/fr/basse-normandie/granville</t>
    </r>
  </si>
  <si>
    <t>Météo</t>
  </si>
  <si>
    <t>Temp Air</t>
  </si>
  <si>
    <t>Temp Eau</t>
  </si>
  <si>
    <t>Pression</t>
  </si>
  <si>
    <t>Stable</t>
  </si>
  <si>
    <t>Vent</t>
  </si>
  <si>
    <t>Rafale</t>
  </si>
  <si>
    <t>Direction</t>
  </si>
  <si>
    <t>Humidité</t>
  </si>
  <si>
    <t>Visibilité</t>
  </si>
  <si>
    <t>Pluie</t>
  </si>
  <si>
    <t>Houle Dir</t>
  </si>
  <si>
    <t>Houle Haut</t>
  </si>
  <si>
    <t>Période vag</t>
  </si>
  <si>
    <t>Table solunaire</t>
  </si>
  <si>
    <t>Très Elevée</t>
  </si>
  <si>
    <t>Faible</t>
  </si>
  <si>
    <t>Observations</t>
  </si>
  <si>
    <t>1042 1040</t>
  </si>
  <si>
    <t>73% 65%</t>
  </si>
  <si>
    <t>10°</t>
  </si>
  <si>
    <t>9°</t>
  </si>
  <si>
    <t>S - 19kmh</t>
  </si>
  <si>
    <t>WNW</t>
  </si>
  <si>
    <t>12s</t>
  </si>
  <si>
    <t>Période</t>
  </si>
  <si>
    <t>PM+1</t>
  </si>
  <si>
    <t>PM+2</t>
  </si>
  <si>
    <t>PM+3</t>
  </si>
  <si>
    <t>PM+4</t>
  </si>
  <si>
    <t>PM+5</t>
  </si>
  <si>
    <t>BM+1</t>
  </si>
  <si>
    <t>BM+2</t>
  </si>
  <si>
    <t>BM+3</t>
  </si>
  <si>
    <t>BM+4</t>
  </si>
  <si>
    <t>BM+5</t>
  </si>
  <si>
    <t>Préparation d'une sortie pêche - Saisir uniquement les cases jaunes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</si>
</sst>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h:mm"/>
    <numFmt numFmtId="166" formatCode="h:mm;@"/>
  </numFmts>
  <fonts count="9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0"/>
      <color rgb="FFFFC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00B0F0"/>
      <name val="Verdana"/>
      <family val="2"/>
    </font>
    <font>
      <sz val="11"/>
      <color theme="1"/>
      <name val="Verdana"/>
      <family val="2"/>
    </font>
    <font>
      <sz val="11"/>
      <color theme="0"/>
      <name val="Calibri"/>
      <family val="2"/>
      <scheme val="minor"/>
    </font>
    <font>
      <sz val="10"/>
      <color rgb="FFFFC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8E867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5" fontId="1" fillId="3" borderId="8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6" fontId="1" fillId="0" borderId="8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5" fontId="1" fillId="3" borderId="8" xfId="0" applyNumberFormat="1" applyFont="1" applyFill="1" applyBorder="1" applyAlignment="1">
      <alignment vertical="center"/>
    </xf>
    <xf numFmtId="4" fontId="1" fillId="3" borderId="8" xfId="0" applyNumberFormat="1" applyFont="1" applyFill="1" applyBorder="1" applyAlignment="1">
      <alignment vertical="center"/>
    </xf>
    <xf numFmtId="4" fontId="1" fillId="3" borderId="9" xfId="0" applyNumberFormat="1" applyFont="1" applyFill="1" applyBorder="1" applyAlignment="1">
      <alignment vertical="center"/>
    </xf>
    <xf numFmtId="165" fontId="1" fillId="3" borderId="8" xfId="0" applyNumberFormat="1" applyFont="1" applyFill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20" fontId="1" fillId="0" borderId="8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6" fontId="1" fillId="5" borderId="16" xfId="0" applyNumberFormat="1" applyFont="1" applyFill="1" applyBorder="1" applyAlignment="1">
      <alignment horizontal="center" vertical="center"/>
    </xf>
    <xf numFmtId="164" fontId="1" fillId="6" borderId="18" xfId="0" applyNumberFormat="1" applyFont="1" applyFill="1" applyBorder="1" applyAlignment="1">
      <alignment horizontal="center" vertical="center"/>
    </xf>
    <xf numFmtId="166" fontId="3" fillId="5" borderId="16" xfId="0" applyNumberFormat="1" applyFont="1" applyFill="1" applyBorder="1" applyAlignment="1">
      <alignment horizontal="center" vertical="center"/>
    </xf>
    <xf numFmtId="166" fontId="1" fillId="2" borderId="16" xfId="0" applyNumberFormat="1" applyFont="1" applyFill="1" applyBorder="1" applyAlignment="1">
      <alignment horizontal="center" vertical="center"/>
    </xf>
    <xf numFmtId="166" fontId="1" fillId="3" borderId="16" xfId="0" applyNumberFormat="1" applyFont="1" applyFill="1" applyBorder="1" applyAlignment="1">
      <alignment horizontal="center" vertical="center"/>
    </xf>
    <xf numFmtId="166" fontId="1" fillId="6" borderId="27" xfId="0" applyNumberFormat="1" applyFont="1" applyFill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20" fontId="1" fillId="0" borderId="8" xfId="0" applyNumberFormat="1" applyFont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4" fontId="4" fillId="3" borderId="7" xfId="0" quotePrefix="1" applyNumberFormat="1" applyFont="1" applyFill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20" fontId="4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16" fontId="4" fillId="0" borderId="8" xfId="0" quotePrefix="1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 wrapText="1"/>
    </xf>
    <xf numFmtId="20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166" fontId="3" fillId="0" borderId="4" xfId="0" applyNumberFormat="1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20" fontId="3" fillId="0" borderId="7" xfId="0" applyNumberFormat="1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6" fontId="1" fillId="2" borderId="8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20" fontId="1" fillId="2" borderId="8" xfId="0" applyNumberFormat="1" applyFont="1" applyFill="1" applyBorder="1" applyAlignment="1">
      <alignment horizontal="center" vertical="center"/>
    </xf>
    <xf numFmtId="166" fontId="1" fillId="2" borderId="12" xfId="0" applyNumberFormat="1" applyFont="1" applyFill="1" applyBorder="1" applyAlignment="1">
      <alignment horizontal="center" vertical="center"/>
    </xf>
    <xf numFmtId="166" fontId="1" fillId="2" borderId="13" xfId="0" applyNumberFormat="1" applyFont="1" applyFill="1" applyBorder="1" applyAlignment="1">
      <alignment horizontal="center" vertical="center"/>
    </xf>
    <xf numFmtId="166" fontId="1" fillId="2" borderId="27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3" fillId="2" borderId="23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horizontal="center" vertical="center" wrapText="1"/>
    </xf>
    <xf numFmtId="166" fontId="3" fillId="2" borderId="33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9" fontId="3" fillId="2" borderId="8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3" fontId="3" fillId="2" borderId="5" xfId="0" quotePrefix="1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7" fillId="0" borderId="24" xfId="0" quotePrefix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6" fontId="8" fillId="3" borderId="0" xfId="0" applyNumberFormat="1" applyFont="1" applyFill="1" applyBorder="1" applyAlignment="1">
      <alignment horizontal="center" vertical="center"/>
    </xf>
    <xf numFmtId="166" fontId="8" fillId="3" borderId="28" xfId="0" applyNumberFormat="1" applyFont="1" applyFill="1" applyBorder="1" applyAlignment="1">
      <alignment horizontal="center" vertical="center"/>
    </xf>
    <xf numFmtId="20" fontId="8" fillId="3" borderId="25" xfId="0" applyNumberFormat="1" applyFont="1" applyFill="1" applyBorder="1" applyAlignment="1">
      <alignment horizontal="center" vertical="center"/>
    </xf>
    <xf numFmtId="20" fontId="8" fillId="3" borderId="29" xfId="0" applyNumberFormat="1" applyFont="1" applyFill="1" applyBorder="1" applyAlignment="1">
      <alignment horizontal="center" vertical="center"/>
    </xf>
    <xf numFmtId="166" fontId="1" fillId="2" borderId="19" xfId="0" applyNumberFormat="1" applyFont="1" applyFill="1" applyBorder="1" applyAlignment="1">
      <alignment horizontal="center" vertical="center"/>
    </xf>
    <xf numFmtId="166" fontId="1" fillId="2" borderId="20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3" borderId="8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166" fontId="1" fillId="3" borderId="14" xfId="0" applyNumberFormat="1" applyFont="1" applyFill="1" applyBorder="1" applyAlignment="1">
      <alignment horizontal="center" vertical="center"/>
    </xf>
    <xf numFmtId="166" fontId="1" fillId="3" borderId="21" xfId="0" applyNumberFormat="1" applyFont="1" applyFill="1" applyBorder="1" applyAlignment="1">
      <alignment horizontal="center" vertical="center"/>
    </xf>
    <xf numFmtId="166" fontId="1" fillId="3" borderId="29" xfId="0" applyNumberFormat="1" applyFont="1" applyFill="1" applyBorder="1" applyAlignment="1">
      <alignment horizontal="center" vertical="center"/>
    </xf>
    <xf numFmtId="166" fontId="1" fillId="3" borderId="15" xfId="0" applyNumberFormat="1" applyFont="1" applyFill="1" applyBorder="1" applyAlignment="1">
      <alignment horizontal="center" vertical="center"/>
    </xf>
    <xf numFmtId="166" fontId="1" fillId="3" borderId="22" xfId="0" applyNumberFormat="1" applyFont="1" applyFill="1" applyBorder="1" applyAlignment="1">
      <alignment horizontal="center" vertical="center"/>
    </xf>
    <xf numFmtId="164" fontId="1" fillId="3" borderId="24" xfId="0" applyNumberFormat="1" applyFont="1" applyFill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F28" sqref="F28"/>
    </sheetView>
  </sheetViews>
  <sheetFormatPr baseColWidth="10" defaultRowHeight="14" x14ac:dyDescent="0"/>
  <cols>
    <col min="1" max="1" width="11.5" style="1" bestFit="1" customWidth="1"/>
    <col min="2" max="2" width="13.5" style="1" customWidth="1"/>
    <col min="3" max="3" width="12.83203125" style="1" bestFit="1" customWidth="1"/>
    <col min="4" max="4" width="11.33203125" style="1" bestFit="1" customWidth="1"/>
    <col min="5" max="5" width="9" style="1" bestFit="1" customWidth="1"/>
    <col min="6" max="6" width="13.6640625" style="1" bestFit="1" customWidth="1"/>
    <col min="7" max="7" width="13.33203125" style="1" bestFit="1" customWidth="1"/>
    <col min="8" max="8" width="11.5" style="1" bestFit="1" customWidth="1"/>
    <col min="9" max="16384" width="10.83203125" style="1"/>
  </cols>
  <sheetData>
    <row r="1" spans="1:8" ht="15" thickBot="1">
      <c r="A1" s="137" t="s">
        <v>72</v>
      </c>
      <c r="B1" s="138"/>
      <c r="C1" s="138"/>
      <c r="D1" s="138"/>
      <c r="E1" s="138"/>
      <c r="F1" s="138"/>
      <c r="G1" s="138"/>
      <c r="H1" s="139"/>
    </row>
    <row r="2" spans="1:8">
      <c r="A2" s="2" t="s">
        <v>0</v>
      </c>
      <c r="B2" s="140" t="s">
        <v>1</v>
      </c>
      <c r="C2" s="140"/>
      <c r="D2" s="3" t="s">
        <v>2</v>
      </c>
      <c r="E2" s="141" t="s">
        <v>3</v>
      </c>
      <c r="F2" s="141"/>
      <c r="G2" s="4" t="s">
        <v>0</v>
      </c>
      <c r="H2" s="5">
        <v>43512</v>
      </c>
    </row>
    <row r="3" spans="1:8" ht="26">
      <c r="A3" s="6">
        <f>H2-"1"</f>
        <v>43511</v>
      </c>
      <c r="B3" s="7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0" t="s">
        <v>9</v>
      </c>
      <c r="H3" s="11" t="s">
        <v>10</v>
      </c>
    </row>
    <row r="4" spans="1:8">
      <c r="A4" s="12">
        <f>A6-1</f>
        <v>43511</v>
      </c>
      <c r="B4" s="95" t="s">
        <v>11</v>
      </c>
      <c r="C4" s="96">
        <v>0.91875000000000007</v>
      </c>
      <c r="D4" s="13"/>
      <c r="E4" s="13"/>
      <c r="F4" s="97">
        <v>4.3499999999999996</v>
      </c>
      <c r="G4" s="14"/>
      <c r="H4" s="11"/>
    </row>
    <row r="5" spans="1:8">
      <c r="A5" s="15"/>
      <c r="B5" s="16"/>
      <c r="C5" s="16"/>
      <c r="D5" s="17">
        <v>0.30069444444444443</v>
      </c>
      <c r="E5" s="18">
        <f>D5/6</f>
        <v>5.0115740740740738E-2</v>
      </c>
      <c r="F5" s="19"/>
      <c r="G5" s="20">
        <f>F6-F4</f>
        <v>5.7000000000000011</v>
      </c>
      <c r="H5" s="21">
        <f>G5/12</f>
        <v>0.47500000000000009</v>
      </c>
    </row>
    <row r="6" spans="1:8">
      <c r="A6" s="12">
        <f>H2</f>
        <v>43512</v>
      </c>
      <c r="B6" s="22" t="str">
        <f>IF(B4="BM","PM","BM")</f>
        <v>PM</v>
      </c>
      <c r="C6" s="98">
        <v>0.15694444444444444</v>
      </c>
      <c r="D6" s="23"/>
      <c r="E6" s="23"/>
      <c r="F6" s="99">
        <v>10.050000000000001</v>
      </c>
      <c r="G6" s="24"/>
      <c r="H6" s="25"/>
    </row>
    <row r="7" spans="1:8">
      <c r="A7" s="15"/>
      <c r="B7" s="16"/>
      <c r="C7" s="26"/>
      <c r="D7" s="17">
        <f>C8-C6</f>
        <v>0.29375000000000001</v>
      </c>
      <c r="E7" s="27">
        <f>D7/6</f>
        <v>4.8958333333333333E-2</v>
      </c>
      <c r="F7" s="19"/>
      <c r="G7" s="28">
        <f>F8-F6</f>
        <v>-6.0500000000000007</v>
      </c>
      <c r="H7" s="29">
        <f>G7/12</f>
        <v>-0.50416666666666676</v>
      </c>
    </row>
    <row r="8" spans="1:8">
      <c r="A8" s="12">
        <f>H2</f>
        <v>43512</v>
      </c>
      <c r="B8" s="22" t="str">
        <f>IF(B6="BM","PM","BM")</f>
        <v>BM</v>
      </c>
      <c r="C8" s="100">
        <v>0.45069444444444445</v>
      </c>
      <c r="D8" s="142"/>
      <c r="E8" s="142"/>
      <c r="F8" s="99">
        <v>4</v>
      </c>
      <c r="G8" s="143"/>
      <c r="H8" s="144"/>
    </row>
    <row r="9" spans="1:8">
      <c r="A9" s="15"/>
      <c r="B9" s="16"/>
      <c r="C9" s="26"/>
      <c r="D9" s="27">
        <f>C10-C8</f>
        <v>0.23888888888888887</v>
      </c>
      <c r="E9" s="27">
        <f>D9/6</f>
        <v>3.981481481481481E-2</v>
      </c>
      <c r="F9" s="19"/>
      <c r="G9" s="28">
        <f>F10-F8</f>
        <v>6.35</v>
      </c>
      <c r="H9" s="29">
        <f>G9/12</f>
        <v>0.52916666666666667</v>
      </c>
    </row>
    <row r="10" spans="1:8">
      <c r="A10" s="12">
        <f>H2</f>
        <v>43512</v>
      </c>
      <c r="B10" s="22" t="str">
        <f>IF(B8="BM","PM","BM")</f>
        <v>PM</v>
      </c>
      <c r="C10" s="98">
        <v>0.68958333333333333</v>
      </c>
      <c r="D10" s="23"/>
      <c r="E10" s="23"/>
      <c r="F10" s="99">
        <v>10.35</v>
      </c>
      <c r="G10" s="24"/>
      <c r="H10" s="25"/>
    </row>
    <row r="11" spans="1:8">
      <c r="A11" s="15"/>
      <c r="B11" s="16"/>
      <c r="C11" s="26"/>
      <c r="D11" s="17">
        <f>A12+C12-A10-C10</f>
        <v>0.28680555555862763</v>
      </c>
      <c r="E11" s="27">
        <f>D11/6</f>
        <v>4.7800925926437941E-2</v>
      </c>
      <c r="F11" s="19"/>
      <c r="G11" s="28">
        <f>F12-F10</f>
        <v>-6.75</v>
      </c>
      <c r="H11" s="29">
        <f>G11/12</f>
        <v>-0.5625</v>
      </c>
    </row>
    <row r="12" spans="1:8" ht="15" thickBot="1">
      <c r="A12" s="12">
        <f>H2</f>
        <v>43512</v>
      </c>
      <c r="B12" s="22" t="str">
        <f>IF(B10="BM","PM","BM")</f>
        <v>BM</v>
      </c>
      <c r="C12" s="98">
        <v>0.97638888888888886</v>
      </c>
      <c r="D12" s="26"/>
      <c r="E12" s="26"/>
      <c r="F12" s="99">
        <v>3.6</v>
      </c>
      <c r="G12" s="19"/>
      <c r="H12" s="31"/>
    </row>
    <row r="13" spans="1:8" ht="15" thickBot="1">
      <c r="A13" s="145" t="s">
        <v>12</v>
      </c>
      <c r="B13" s="146"/>
      <c r="C13" s="146"/>
      <c r="D13" s="146"/>
      <c r="E13" s="146"/>
      <c r="F13" s="146"/>
      <c r="G13" s="146"/>
      <c r="H13" s="147"/>
    </row>
    <row r="14" spans="1:8" ht="15" thickBot="1">
      <c r="A14" s="148" t="s">
        <v>13</v>
      </c>
      <c r="B14" s="32" t="s">
        <v>14</v>
      </c>
      <c r="C14" s="101">
        <v>2.2916666666666669E-2</v>
      </c>
      <c r="D14" s="102">
        <v>0.55763888888888891</v>
      </c>
      <c r="E14" s="150" t="s">
        <v>15</v>
      </c>
      <c r="F14" s="153" t="s">
        <v>15</v>
      </c>
      <c r="G14" s="33" t="s">
        <v>16</v>
      </c>
      <c r="H14" s="104">
        <v>52</v>
      </c>
    </row>
    <row r="15" spans="1:8" ht="15" thickBot="1">
      <c r="A15" s="149"/>
      <c r="B15" s="34" t="s">
        <v>17</v>
      </c>
      <c r="C15" s="133">
        <v>0.31458333333333333</v>
      </c>
      <c r="D15" s="134">
        <v>0.84166666666666667</v>
      </c>
      <c r="E15" s="151"/>
      <c r="F15" s="154"/>
      <c r="G15" s="35" t="s">
        <v>18</v>
      </c>
      <c r="H15" s="105">
        <v>59</v>
      </c>
    </row>
    <row r="16" spans="1:8" ht="15" thickBot="1">
      <c r="A16" s="155" t="s">
        <v>19</v>
      </c>
      <c r="B16" s="36" t="s">
        <v>20</v>
      </c>
      <c r="C16" s="36">
        <v>0.34166666666666662</v>
      </c>
      <c r="D16" s="129">
        <v>3.125E-2</v>
      </c>
      <c r="E16" s="151"/>
      <c r="F16" s="37" t="s">
        <v>20</v>
      </c>
      <c r="G16" s="106">
        <v>0.60902777777777783</v>
      </c>
      <c r="H16" s="131">
        <v>4.1666666666666664E-2</v>
      </c>
    </row>
    <row r="17" spans="1:8" ht="15" thickBot="1">
      <c r="A17" s="156"/>
      <c r="B17" s="38" t="s">
        <v>21</v>
      </c>
      <c r="C17" s="103">
        <v>0.77013888888888893</v>
      </c>
      <c r="D17" s="130">
        <v>4.1666666666666664E-2</v>
      </c>
      <c r="E17" s="152"/>
      <c r="F17" s="37" t="s">
        <v>21</v>
      </c>
      <c r="G17" s="106">
        <v>0.24236111111111111</v>
      </c>
      <c r="H17" s="132">
        <v>8.3333333333333329E-2</v>
      </c>
    </row>
    <row r="18" spans="1:8" ht="15" customHeight="1" thickBot="1">
      <c r="A18" s="39"/>
      <c r="B18" s="157" t="s">
        <v>22</v>
      </c>
      <c r="C18" s="157"/>
      <c r="D18" s="157"/>
      <c r="E18" s="158"/>
      <c r="F18" s="40" t="s">
        <v>23</v>
      </c>
      <c r="G18" s="135" t="s">
        <v>24</v>
      </c>
      <c r="H18" s="136"/>
    </row>
    <row r="19" spans="1:8" ht="15" thickBot="1">
      <c r="A19" s="41" t="s">
        <v>0</v>
      </c>
      <c r="B19" s="42"/>
      <c r="C19" s="43" t="s">
        <v>7</v>
      </c>
      <c r="D19" s="43" t="s">
        <v>8</v>
      </c>
      <c r="E19" s="44" t="s">
        <v>9</v>
      </c>
      <c r="F19" s="164" t="s">
        <v>25</v>
      </c>
      <c r="G19" s="165"/>
      <c r="H19" s="108">
        <v>0.9458333333333333</v>
      </c>
    </row>
    <row r="20" spans="1:8" ht="15" thickBot="1">
      <c r="A20" s="45">
        <f>A6</f>
        <v>43512</v>
      </c>
      <c r="B20" s="46" t="str">
        <f>B6</f>
        <v>PM</v>
      </c>
      <c r="C20" s="47">
        <f>C6</f>
        <v>0.15694444444444444</v>
      </c>
      <c r="D20" s="28">
        <f>F6</f>
        <v>10.050000000000001</v>
      </c>
      <c r="E20" s="48"/>
      <c r="F20" s="166" t="s">
        <v>26</v>
      </c>
      <c r="G20" s="167"/>
      <c r="H20" s="107">
        <v>0.42569444444444443</v>
      </c>
    </row>
    <row r="21" spans="1:8" ht="15" thickBot="1">
      <c r="A21" s="49" t="str">
        <f>IF(B20="PM",F24,G24)</f>
        <v>PM+1</v>
      </c>
      <c r="B21" s="50" t="s">
        <v>27</v>
      </c>
      <c r="C21" s="51">
        <f>C20+E$7</f>
        <v>0.20590277777777777</v>
      </c>
      <c r="D21" s="52">
        <f>D20+H7</f>
        <v>9.5458333333333343</v>
      </c>
      <c r="E21" s="53">
        <f t="shared" ref="E21:E38" si="0">D21-D20</f>
        <v>-0.50416666666666643</v>
      </c>
      <c r="F21" s="54" t="s">
        <v>28</v>
      </c>
      <c r="G21" s="55" t="s">
        <v>29</v>
      </c>
      <c r="H21" s="55" t="s">
        <v>30</v>
      </c>
    </row>
    <row r="22" spans="1:8" ht="15" thickBot="1">
      <c r="A22" s="124" t="str">
        <f>IF(B20="PM",F25,G25)</f>
        <v>PM+2</v>
      </c>
      <c r="B22" s="56" t="s">
        <v>31</v>
      </c>
      <c r="C22" s="51">
        <f>C21+E$7</f>
        <v>0.25486111111111109</v>
      </c>
      <c r="D22" s="52">
        <f>D21+(H7*2)</f>
        <v>8.5375000000000014</v>
      </c>
      <c r="E22" s="53">
        <f t="shared" si="0"/>
        <v>-1.0083333333333329</v>
      </c>
      <c r="F22" s="55" t="s">
        <v>32</v>
      </c>
      <c r="G22" s="57">
        <f>C16-D16</f>
        <v>0.31041666666666662</v>
      </c>
      <c r="H22" s="57">
        <f>C16+D17</f>
        <v>0.3833333333333333</v>
      </c>
    </row>
    <row r="23" spans="1:8" ht="15" thickBot="1">
      <c r="A23" s="49" t="str">
        <f>IF(B20="PM",F26,G26)</f>
        <v>PM+3</v>
      </c>
      <c r="B23" s="56" t="s">
        <v>33</v>
      </c>
      <c r="C23" s="58">
        <f>C22+E$7</f>
        <v>0.30381944444444442</v>
      </c>
      <c r="D23" s="59">
        <f>D22+(H7*3)</f>
        <v>7.0250000000000012</v>
      </c>
      <c r="E23" s="60">
        <f t="shared" si="0"/>
        <v>-1.5125000000000002</v>
      </c>
      <c r="F23" s="55" t="s">
        <v>34</v>
      </c>
      <c r="G23" s="57">
        <f>C17-D17</f>
        <v>0.7284722222222223</v>
      </c>
      <c r="H23" s="57">
        <f>C17+D16</f>
        <v>0.80138888888888893</v>
      </c>
    </row>
    <row r="24" spans="1:8">
      <c r="A24" s="49" t="str">
        <f>IF(B20="PM",F27,G27)</f>
        <v>PM+4</v>
      </c>
      <c r="B24" s="50" t="s">
        <v>33</v>
      </c>
      <c r="C24" s="58">
        <f>C23+E$7</f>
        <v>0.35277777777777775</v>
      </c>
      <c r="D24" s="59">
        <f>D23+(H7*3)</f>
        <v>5.5125000000000011</v>
      </c>
      <c r="E24" s="60">
        <f t="shared" si="0"/>
        <v>-1.5125000000000002</v>
      </c>
      <c r="F24" s="125" t="s">
        <v>62</v>
      </c>
      <c r="G24" s="126" t="s">
        <v>67</v>
      </c>
      <c r="H24" s="117"/>
    </row>
    <row r="25" spans="1:8">
      <c r="A25" s="49" t="str">
        <f>IF(B20="PM",F28,G28)</f>
        <v>PM+5</v>
      </c>
      <c r="B25" s="50" t="s">
        <v>31</v>
      </c>
      <c r="C25" s="58">
        <f>C24+E$7</f>
        <v>0.40173611111111107</v>
      </c>
      <c r="D25" s="59">
        <f>D24+(H7*2)</f>
        <v>4.5041666666666673</v>
      </c>
      <c r="E25" s="60">
        <f t="shared" si="0"/>
        <v>-1.0083333333333337</v>
      </c>
      <c r="F25" s="127" t="s">
        <v>63</v>
      </c>
      <c r="G25" s="128" t="s">
        <v>68</v>
      </c>
      <c r="H25" s="120"/>
    </row>
    <row r="26" spans="1:8">
      <c r="A26" s="45">
        <f>A8</f>
        <v>43512</v>
      </c>
      <c r="B26" s="46" t="str">
        <f>B8</f>
        <v>BM</v>
      </c>
      <c r="C26" s="30">
        <f>C8</f>
        <v>0.45069444444444445</v>
      </c>
      <c r="D26" s="20">
        <f>F8</f>
        <v>4</v>
      </c>
      <c r="E26" s="60">
        <f t="shared" si="0"/>
        <v>-0.50416666666666732</v>
      </c>
      <c r="F26" s="127" t="s">
        <v>64</v>
      </c>
      <c r="G26" s="128" t="s">
        <v>69</v>
      </c>
      <c r="H26" s="120"/>
    </row>
    <row r="27" spans="1:8">
      <c r="A27" s="49" t="str">
        <f>IF(B26="PM",F24,G24)</f>
        <v>BM+1</v>
      </c>
      <c r="B27" s="50" t="s">
        <v>27</v>
      </c>
      <c r="C27" s="58">
        <f>C8+E$9</f>
        <v>0.49050925925925926</v>
      </c>
      <c r="D27" s="59">
        <f>D26+H9</f>
        <v>4.5291666666666668</v>
      </c>
      <c r="E27" s="60">
        <f t="shared" si="0"/>
        <v>0.52916666666666679</v>
      </c>
      <c r="F27" s="127" t="s">
        <v>65</v>
      </c>
      <c r="G27" s="128" t="s">
        <v>70</v>
      </c>
      <c r="H27" s="120"/>
    </row>
    <row r="28" spans="1:8">
      <c r="A28" s="49" t="str">
        <f>IF(B26="PM",F25,G25)</f>
        <v>BM+2</v>
      </c>
      <c r="B28" s="56" t="s">
        <v>31</v>
      </c>
      <c r="C28" s="58">
        <f>C27+E$9</f>
        <v>0.53032407407407411</v>
      </c>
      <c r="D28" s="59">
        <f>D27+(H9*2)</f>
        <v>5.5875000000000004</v>
      </c>
      <c r="E28" s="60">
        <f t="shared" si="0"/>
        <v>1.0583333333333336</v>
      </c>
      <c r="F28" s="127" t="s">
        <v>66</v>
      </c>
      <c r="G28" s="128" t="s">
        <v>71</v>
      </c>
      <c r="H28" s="120"/>
    </row>
    <row r="29" spans="1:8">
      <c r="A29" s="49" t="str">
        <f>IF(B26="PM",F26,G26)</f>
        <v>BM+3</v>
      </c>
      <c r="B29" s="56" t="s">
        <v>33</v>
      </c>
      <c r="C29" s="58">
        <f>C28+E$9</f>
        <v>0.57013888888888897</v>
      </c>
      <c r="D29" s="59">
        <f>D28+(H9*3)</f>
        <v>7.1750000000000007</v>
      </c>
      <c r="E29" s="60">
        <f t="shared" si="0"/>
        <v>1.5875000000000004</v>
      </c>
      <c r="F29" s="118"/>
      <c r="G29" s="119"/>
      <c r="H29" s="120"/>
    </row>
    <row r="30" spans="1:8">
      <c r="A30" s="49" t="str">
        <f>IF(B26="PM",F27,G27)</f>
        <v>BM+4</v>
      </c>
      <c r="B30" s="50" t="s">
        <v>33</v>
      </c>
      <c r="C30" s="58">
        <f>C29+E$9</f>
        <v>0.60995370370370383</v>
      </c>
      <c r="D30" s="59">
        <f>D29+(H9*3)</f>
        <v>8.7625000000000011</v>
      </c>
      <c r="E30" s="60">
        <f t="shared" si="0"/>
        <v>1.5875000000000004</v>
      </c>
      <c r="F30" s="118"/>
      <c r="G30" s="119"/>
      <c r="H30" s="120"/>
    </row>
    <row r="31" spans="1:8">
      <c r="A31" s="49" t="str">
        <f>IF(B26="PM",F28,G28)</f>
        <v>BM+5</v>
      </c>
      <c r="B31" s="50" t="s">
        <v>31</v>
      </c>
      <c r="C31" s="58">
        <f>C30+E$9</f>
        <v>0.64976851851851869</v>
      </c>
      <c r="D31" s="59">
        <f>D30+(H9*2)</f>
        <v>9.8208333333333346</v>
      </c>
      <c r="E31" s="60">
        <f t="shared" si="0"/>
        <v>1.0583333333333336</v>
      </c>
      <c r="F31" s="118"/>
      <c r="G31" s="119"/>
      <c r="H31" s="120"/>
    </row>
    <row r="32" spans="1:8">
      <c r="A32" s="61">
        <f>A10</f>
        <v>43512</v>
      </c>
      <c r="B32" s="46" t="str">
        <f>B10</f>
        <v>PM</v>
      </c>
      <c r="C32" s="18">
        <f>C10</f>
        <v>0.68958333333333333</v>
      </c>
      <c r="D32" s="20">
        <f>F10</f>
        <v>10.35</v>
      </c>
      <c r="E32" s="60">
        <f t="shared" si="0"/>
        <v>0.52916666666666501</v>
      </c>
      <c r="F32" s="118"/>
      <c r="G32" s="119"/>
      <c r="H32" s="120"/>
    </row>
    <row r="33" spans="1:8">
      <c r="A33" s="49" t="str">
        <f>IF(B32="PM",F24,G24)</f>
        <v>PM+1</v>
      </c>
      <c r="B33" s="50" t="s">
        <v>27</v>
      </c>
      <c r="C33" s="62">
        <f>C10+E$11</f>
        <v>0.73738425925977125</v>
      </c>
      <c r="D33" s="59">
        <f>D32+H11</f>
        <v>9.7874999999999996</v>
      </c>
      <c r="E33" s="60">
        <f t="shared" si="0"/>
        <v>-0.5625</v>
      </c>
      <c r="F33" s="118"/>
      <c r="G33" s="119"/>
      <c r="H33" s="120"/>
    </row>
    <row r="34" spans="1:8">
      <c r="A34" s="49" t="str">
        <f>IF(B32="PM",F25,G25)</f>
        <v>PM+2</v>
      </c>
      <c r="B34" s="56" t="s">
        <v>31</v>
      </c>
      <c r="C34" s="62">
        <f>C33+E$11</f>
        <v>0.78518518518620917</v>
      </c>
      <c r="D34" s="59">
        <f>D33+(H11*2)</f>
        <v>8.6624999999999996</v>
      </c>
      <c r="E34" s="60">
        <f t="shared" si="0"/>
        <v>-1.125</v>
      </c>
      <c r="F34" s="118"/>
      <c r="G34" s="119"/>
      <c r="H34" s="120"/>
    </row>
    <row r="35" spans="1:8">
      <c r="A35" s="49" t="str">
        <f>IF(B32="PM",F26,G26)</f>
        <v>PM+3</v>
      </c>
      <c r="B35" s="56" t="s">
        <v>33</v>
      </c>
      <c r="C35" s="62">
        <f>C34+E$11</f>
        <v>0.83298611111264709</v>
      </c>
      <c r="D35" s="59">
        <f>D34+(H11*3)</f>
        <v>6.9749999999999996</v>
      </c>
      <c r="E35" s="60">
        <f t="shared" si="0"/>
        <v>-1.6875</v>
      </c>
      <c r="F35" s="118"/>
      <c r="G35" s="119"/>
      <c r="H35" s="120"/>
    </row>
    <row r="36" spans="1:8">
      <c r="A36" s="49" t="str">
        <f>IF(B32="PM",F27,G27)</f>
        <v>PM+4</v>
      </c>
      <c r="B36" s="50" t="s">
        <v>33</v>
      </c>
      <c r="C36" s="62">
        <f>C35+E$11</f>
        <v>0.88078703703908501</v>
      </c>
      <c r="D36" s="59">
        <f>D35+(H11*3)</f>
        <v>5.2874999999999996</v>
      </c>
      <c r="E36" s="60">
        <f t="shared" si="0"/>
        <v>-1.6875</v>
      </c>
      <c r="F36" s="118"/>
      <c r="G36" s="119"/>
      <c r="H36" s="120"/>
    </row>
    <row r="37" spans="1:8">
      <c r="A37" s="49" t="str">
        <f>IF(B32="PM",F28,G28)</f>
        <v>PM+5</v>
      </c>
      <c r="B37" s="50" t="s">
        <v>31</v>
      </c>
      <c r="C37" s="62">
        <f>C36+E$11</f>
        <v>0.92858796296552293</v>
      </c>
      <c r="D37" s="59">
        <f>D36+(H11*2)</f>
        <v>4.1624999999999996</v>
      </c>
      <c r="E37" s="60">
        <f t="shared" si="0"/>
        <v>-1.125</v>
      </c>
      <c r="F37" s="118"/>
      <c r="G37" s="119"/>
      <c r="H37" s="120"/>
    </row>
    <row r="38" spans="1:8" ht="15" thickBot="1">
      <c r="A38" s="63">
        <f>A12</f>
        <v>43512</v>
      </c>
      <c r="B38" s="64" t="str">
        <f>B12</f>
        <v>BM</v>
      </c>
      <c r="C38" s="65">
        <f>C12</f>
        <v>0.97638888888888886</v>
      </c>
      <c r="D38" s="66">
        <f>F12</f>
        <v>3.6</v>
      </c>
      <c r="E38" s="67">
        <f t="shared" si="0"/>
        <v>-0.56249999999999956</v>
      </c>
      <c r="F38" s="121"/>
      <c r="G38" s="122"/>
      <c r="H38" s="123"/>
    </row>
    <row r="39" spans="1:8" ht="40" customHeight="1" thickBot="1">
      <c r="A39" s="166" t="s">
        <v>35</v>
      </c>
      <c r="B39" s="168"/>
      <c r="C39" s="168"/>
      <c r="D39" s="168"/>
      <c r="E39" s="168"/>
      <c r="F39" s="168"/>
      <c r="G39" s="168"/>
      <c r="H39" s="169"/>
    </row>
    <row r="40" spans="1:8">
      <c r="A40" s="170" t="s">
        <v>36</v>
      </c>
      <c r="B40" s="68" t="s">
        <v>37</v>
      </c>
      <c r="C40" s="109" t="s">
        <v>57</v>
      </c>
      <c r="D40" s="69" t="s">
        <v>38</v>
      </c>
      <c r="E40" s="112" t="s">
        <v>56</v>
      </c>
      <c r="F40" s="69" t="s">
        <v>39</v>
      </c>
      <c r="G40" s="114" t="s">
        <v>54</v>
      </c>
      <c r="H40" s="116" t="s">
        <v>40</v>
      </c>
    </row>
    <row r="41" spans="1:8" s="73" customFormat="1">
      <c r="A41" s="171"/>
      <c r="B41" s="70" t="s">
        <v>41</v>
      </c>
      <c r="C41" s="110" t="s">
        <v>58</v>
      </c>
      <c r="D41" s="71" t="s">
        <v>42</v>
      </c>
      <c r="E41" s="110"/>
      <c r="F41" s="71" t="s">
        <v>43</v>
      </c>
      <c r="G41" s="110"/>
      <c r="H41" s="72"/>
    </row>
    <row r="42" spans="1:8" s="73" customFormat="1">
      <c r="A42" s="171"/>
      <c r="B42" s="74" t="s">
        <v>44</v>
      </c>
      <c r="C42" s="111" t="s">
        <v>55</v>
      </c>
      <c r="D42" s="75" t="s">
        <v>45</v>
      </c>
      <c r="E42" s="113"/>
      <c r="F42" s="75" t="s">
        <v>46</v>
      </c>
      <c r="G42" s="111">
        <v>0</v>
      </c>
      <c r="H42" s="77"/>
    </row>
    <row r="43" spans="1:8" s="73" customFormat="1" ht="15" thickBot="1">
      <c r="A43" s="172"/>
      <c r="B43" s="78" t="s">
        <v>47</v>
      </c>
      <c r="C43" s="115" t="s">
        <v>59</v>
      </c>
      <c r="D43" s="79" t="s">
        <v>48</v>
      </c>
      <c r="E43" s="115">
        <v>0.4</v>
      </c>
      <c r="F43" s="79" t="s">
        <v>49</v>
      </c>
      <c r="G43" s="115" t="s">
        <v>60</v>
      </c>
      <c r="H43" s="80"/>
    </row>
    <row r="44" spans="1:8" s="73" customFormat="1">
      <c r="A44" s="173" t="s">
        <v>50</v>
      </c>
      <c r="B44" s="81" t="s">
        <v>61</v>
      </c>
      <c r="C44" s="82" t="s">
        <v>29</v>
      </c>
      <c r="D44" s="83" t="s">
        <v>30</v>
      </c>
      <c r="E44" s="84"/>
      <c r="F44" s="83" t="s">
        <v>29</v>
      </c>
      <c r="G44" s="83" t="s">
        <v>30</v>
      </c>
      <c r="H44" s="85"/>
    </row>
    <row r="45" spans="1:8" s="73" customFormat="1">
      <c r="A45" s="174"/>
      <c r="B45" s="86" t="s">
        <v>51</v>
      </c>
      <c r="C45" s="87">
        <v>0.42569444444444443</v>
      </c>
      <c r="D45" s="88">
        <v>0.55069444444444449</v>
      </c>
      <c r="E45" s="76"/>
      <c r="F45" s="88">
        <v>0.9458333333333333</v>
      </c>
      <c r="G45" s="88">
        <v>2.9166666666666664E-2</v>
      </c>
      <c r="H45" s="77"/>
    </row>
    <row r="46" spans="1:8" s="73" customFormat="1">
      <c r="A46" s="174"/>
      <c r="B46" s="86" t="s">
        <v>24</v>
      </c>
      <c r="C46" s="89">
        <v>0.24236111111111111</v>
      </c>
      <c r="D46" s="90">
        <v>0.28402777777777777</v>
      </c>
      <c r="E46" s="76"/>
      <c r="F46" s="90">
        <v>0.60902777777777783</v>
      </c>
      <c r="G46" s="90">
        <v>0.65069444444444446</v>
      </c>
      <c r="H46" s="77"/>
    </row>
    <row r="47" spans="1:8" s="73" customFormat="1" ht="15" thickBot="1">
      <c r="A47" s="175"/>
      <c r="B47" s="91" t="s">
        <v>52</v>
      </c>
      <c r="C47" s="92"/>
      <c r="D47" s="93"/>
      <c r="E47" s="93"/>
      <c r="F47" s="93"/>
      <c r="G47" s="93"/>
      <c r="H47" s="94"/>
    </row>
    <row r="48" spans="1:8" s="73" customFormat="1" ht="118.5" customHeight="1" thickBot="1">
      <c r="A48" s="159" t="s">
        <v>53</v>
      </c>
      <c r="B48" s="160"/>
      <c r="C48" s="161"/>
      <c r="D48" s="162"/>
      <c r="E48" s="162"/>
      <c r="F48" s="162"/>
      <c r="G48" s="162"/>
      <c r="H48" s="163"/>
    </row>
    <row r="49" s="73" customFormat="1"/>
    <row r="50" s="73" customFormat="1"/>
    <row r="51" s="73" customFormat="1"/>
    <row r="52" s="73" customFormat="1"/>
    <row r="53" s="73" customFormat="1"/>
    <row r="54" s="73" customFormat="1"/>
    <row r="55" s="73" customFormat="1"/>
    <row r="56" s="73" customFormat="1"/>
    <row r="57" s="73" customFormat="1"/>
    <row r="58" s="73" customFormat="1"/>
    <row r="59" s="73" customFormat="1"/>
    <row r="60" s="73" customFormat="1"/>
    <row r="61" s="73" customFormat="1"/>
    <row r="62" s="73" customFormat="1"/>
    <row r="63" s="73" customFormat="1"/>
  </sheetData>
  <mergeCells count="19">
    <mergeCell ref="A48:B48"/>
    <mergeCell ref="C48:H48"/>
    <mergeCell ref="F19:G19"/>
    <mergeCell ref="F20:G20"/>
    <mergeCell ref="A39:H39"/>
    <mergeCell ref="A40:A43"/>
    <mergeCell ref="A44:A47"/>
    <mergeCell ref="G18:H18"/>
    <mergeCell ref="A1:H1"/>
    <mergeCell ref="B2:C2"/>
    <mergeCell ref="E2:F2"/>
    <mergeCell ref="D8:E8"/>
    <mergeCell ref="G8:H8"/>
    <mergeCell ref="A13:H13"/>
    <mergeCell ref="A14:A15"/>
    <mergeCell ref="E14:E17"/>
    <mergeCell ref="F14:F15"/>
    <mergeCell ref="A16:A17"/>
    <mergeCell ref="B18:E18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Préparer une sortie de pêche</vt:lpstr>
    </vt:vector>
  </TitlesOfParts>
  <Company>Alves &amp; 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Patouse</dc:creator>
  <cp:lastModifiedBy>Microsoft Office User</cp:lastModifiedBy>
  <cp:lastPrinted>2019-02-16T03:32:57Z</cp:lastPrinted>
  <dcterms:created xsi:type="dcterms:W3CDTF">2019-01-02T07:15:23Z</dcterms:created>
  <dcterms:modified xsi:type="dcterms:W3CDTF">2020-04-20T08:39:00Z</dcterms:modified>
</cp:coreProperties>
</file>